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555" windowWidth="28380" windowHeight="6585" tabRatio="792" activeTab="5"/>
  </bookViews>
  <sheets>
    <sheet name="Data- ppt,T,snow" sheetId="1" r:id="rId1"/>
    <sheet name="C1 Chart ppt" sheetId="8" r:id="rId2"/>
    <sheet name="C1 Chart Temp" sheetId="4" r:id="rId3"/>
    <sheet name="Niwot Snowtel SWE, SnowZ" sheetId="7" r:id="rId4"/>
    <sheet name="C1_TpptSnow(all)" sheetId="14" r:id="rId5"/>
    <sheet name="C1_TpptSnow(layers)" sheetId="15" r:id="rId6"/>
    <sheet name="Snotel SnowCover" sheetId="13" r:id="rId7"/>
  </sheets>
  <calcPr calcId="114210"/>
</workbook>
</file>

<file path=xl/calcChain.xml><?xml version="1.0" encoding="utf-8"?>
<calcChain xmlns="http://schemas.openxmlformats.org/spreadsheetml/2006/main">
  <c r="V5" i="1"/>
  <c r="W5"/>
  <c r="V6"/>
  <c r="W6"/>
  <c r="V7"/>
  <c r="W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V68"/>
  <c r="W68"/>
  <c r="V69"/>
  <c r="W69"/>
  <c r="V70"/>
  <c r="W70"/>
  <c r="V71"/>
  <c r="W71"/>
  <c r="V72"/>
  <c r="W72"/>
  <c r="V73"/>
  <c r="W73"/>
  <c r="V74"/>
  <c r="W74"/>
  <c r="V75"/>
  <c r="W75"/>
  <c r="V76"/>
  <c r="W76"/>
  <c r="V77"/>
  <c r="W77"/>
  <c r="V78"/>
  <c r="W78"/>
  <c r="V79"/>
  <c r="W79"/>
  <c r="V80"/>
  <c r="W80"/>
  <c r="V81"/>
  <c r="W81"/>
  <c r="V82"/>
  <c r="W82"/>
  <c r="V83"/>
  <c r="W83"/>
  <c r="V84"/>
  <c r="W84"/>
  <c r="V85"/>
  <c r="W85"/>
  <c r="V86"/>
  <c r="W86"/>
  <c r="V87"/>
  <c r="W87"/>
  <c r="V88"/>
  <c r="W88"/>
  <c r="V89"/>
  <c r="W89"/>
  <c r="V90"/>
  <c r="W90"/>
  <c r="V91"/>
  <c r="W91"/>
  <c r="V92"/>
  <c r="W92"/>
  <c r="V93"/>
  <c r="W93"/>
  <c r="V94"/>
  <c r="W94"/>
  <c r="V95"/>
  <c r="W95"/>
  <c r="V96"/>
  <c r="W96"/>
  <c r="V97"/>
  <c r="W97"/>
  <c r="V98"/>
  <c r="W98"/>
  <c r="V4"/>
  <c r="W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4"/>
  <c r="N96"/>
  <c r="F5"/>
  <c r="F7"/>
  <c r="F67"/>
  <c r="E66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7"/>
  <c r="N98"/>
  <c r="N5"/>
  <c r="N4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4"/>
  <c r="L5"/>
  <c r="G67"/>
  <c r="T30"/>
  <c r="U30"/>
  <c r="T31"/>
  <c r="U31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6"/>
  <c r="F4"/>
  <c r="G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5"/>
  <c r="H4"/>
  <c r="T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T98"/>
  <c r="U98"/>
  <c r="T97"/>
  <c r="U97"/>
  <c r="T96"/>
  <c r="U96"/>
  <c r="T95"/>
  <c r="U95"/>
  <c r="T94"/>
  <c r="U94"/>
  <c r="T93"/>
  <c r="U93"/>
  <c r="T92"/>
  <c r="U92"/>
  <c r="T91"/>
  <c r="U91"/>
  <c r="T90"/>
  <c r="U90"/>
  <c r="T89"/>
  <c r="U89"/>
  <c r="T88"/>
  <c r="U88"/>
  <c r="T87"/>
  <c r="U87"/>
  <c r="T86"/>
  <c r="U86"/>
  <c r="T85"/>
  <c r="U85"/>
  <c r="T84"/>
  <c r="U84"/>
  <c r="T83"/>
  <c r="U83"/>
  <c r="T82"/>
  <c r="U82"/>
  <c r="T81"/>
  <c r="U81"/>
  <c r="T80"/>
  <c r="U80"/>
  <c r="T79"/>
  <c r="U79"/>
  <c r="T78"/>
  <c r="U78"/>
  <c r="T77"/>
  <c r="U77"/>
  <c r="T76"/>
  <c r="U76"/>
  <c r="T75"/>
  <c r="U75"/>
  <c r="T74"/>
  <c r="U74"/>
  <c r="T73"/>
  <c r="U73"/>
  <c r="T72"/>
  <c r="U72"/>
  <c r="T71"/>
  <c r="U71"/>
  <c r="U70"/>
  <c r="U69"/>
  <c r="U68"/>
  <c r="T49"/>
  <c r="U49"/>
  <c r="T48"/>
  <c r="U48"/>
  <c r="T47"/>
  <c r="U47"/>
  <c r="T46"/>
  <c r="U46"/>
  <c r="T45"/>
  <c r="U45"/>
  <c r="T44"/>
  <c r="U44"/>
  <c r="T43"/>
  <c r="U43"/>
  <c r="T42"/>
  <c r="U42"/>
  <c r="T41"/>
  <c r="U41"/>
  <c r="T40"/>
  <c r="U40"/>
  <c r="T39"/>
  <c r="U39"/>
  <c r="T38"/>
  <c r="U38"/>
  <c r="T37"/>
  <c r="U37"/>
  <c r="T36"/>
  <c r="U36"/>
  <c r="T35"/>
  <c r="U35"/>
  <c r="T34"/>
  <c r="U34"/>
  <c r="T33"/>
  <c r="U33"/>
  <c r="T32"/>
  <c r="U32"/>
  <c r="T29"/>
  <c r="U29"/>
  <c r="T28"/>
  <c r="U28"/>
  <c r="T27"/>
  <c r="U27"/>
  <c r="T26"/>
  <c r="U26"/>
  <c r="T25"/>
  <c r="U25"/>
  <c r="T24"/>
  <c r="U24"/>
  <c r="T23"/>
  <c r="U23"/>
  <c r="T22"/>
  <c r="U22"/>
  <c r="T21"/>
  <c r="U21"/>
  <c r="T20"/>
  <c r="U20"/>
  <c r="T19"/>
  <c r="U19"/>
  <c r="T18"/>
  <c r="U18"/>
  <c r="T17"/>
  <c r="U17"/>
  <c r="T16"/>
  <c r="U16"/>
  <c r="T15"/>
  <c r="U15"/>
  <c r="T14"/>
  <c r="U14"/>
  <c r="T13"/>
  <c r="U13"/>
  <c r="T11"/>
  <c r="U11"/>
  <c r="T10"/>
  <c r="U10"/>
  <c r="T9"/>
  <c r="U9"/>
  <c r="T8"/>
  <c r="U8"/>
  <c r="U7"/>
  <c r="T6"/>
  <c r="U6"/>
  <c r="T5"/>
  <c r="U5"/>
  <c r="T4"/>
  <c r="U4"/>
  <c r="T12"/>
  <c r="U12"/>
  <c r="Y4"/>
  <c r="Z4"/>
  <c r="Y5"/>
  <c r="Z5"/>
  <c r="Y6"/>
  <c r="Z6"/>
  <c r="Y7"/>
  <c r="Z7"/>
  <c r="Y8"/>
  <c r="Z8"/>
  <c r="Y9"/>
  <c r="Z9"/>
  <c r="Y10"/>
  <c r="Z10"/>
  <c r="Y11"/>
  <c r="Z11"/>
  <c r="Y12"/>
  <c r="Z12"/>
  <c r="Y13"/>
  <c r="Z13"/>
  <c r="Y14"/>
  <c r="Z14"/>
  <c r="Y15"/>
  <c r="Z15"/>
  <c r="Y16"/>
  <c r="Z16"/>
  <c r="Y17"/>
  <c r="Z17"/>
  <c r="Y18"/>
  <c r="Z18"/>
  <c r="Y19"/>
  <c r="Z19"/>
  <c r="Y20"/>
  <c r="Z20"/>
  <c r="Y21"/>
  <c r="Z21"/>
  <c r="Y22"/>
  <c r="Z22"/>
  <c r="Y23"/>
  <c r="Z23"/>
  <c r="Y24"/>
  <c r="Z24"/>
  <c r="Y25"/>
  <c r="Z25"/>
  <c r="Y26"/>
  <c r="Z26"/>
  <c r="Y27"/>
  <c r="Z27"/>
  <c r="Y28"/>
  <c r="Z28"/>
  <c r="Y29"/>
  <c r="Z29"/>
  <c r="Y30"/>
  <c r="Z30"/>
  <c r="Y31"/>
  <c r="Z31"/>
  <c r="Y32"/>
  <c r="Z32"/>
  <c r="Y33"/>
  <c r="Z33"/>
  <c r="Y34"/>
  <c r="Z34"/>
  <c r="Y35"/>
  <c r="Z35"/>
  <c r="Y36"/>
  <c r="Z36"/>
  <c r="Y37"/>
  <c r="Z37"/>
  <c r="Y38"/>
  <c r="Z38"/>
  <c r="Y39"/>
  <c r="Z39"/>
  <c r="Y40"/>
  <c r="Z40"/>
  <c r="Y41"/>
  <c r="Z41"/>
  <c r="Y42"/>
  <c r="Z42"/>
  <c r="Y43"/>
  <c r="Z43"/>
  <c r="Y44"/>
  <c r="Z44"/>
  <c r="Y45"/>
  <c r="Z45"/>
  <c r="Y46"/>
  <c r="Z46"/>
  <c r="Y47"/>
  <c r="Z47"/>
  <c r="Y48"/>
  <c r="Z48"/>
  <c r="Y49"/>
  <c r="Z49"/>
  <c r="Y50"/>
  <c r="Z50"/>
  <c r="Y51"/>
  <c r="Z51"/>
  <c r="Y52"/>
  <c r="Z52"/>
  <c r="Y53"/>
  <c r="Z53"/>
  <c r="Y54"/>
  <c r="Z54"/>
  <c r="Y55"/>
  <c r="Z55"/>
  <c r="Y56"/>
  <c r="Z56"/>
  <c r="Y57"/>
  <c r="Z57"/>
  <c r="Y58"/>
  <c r="Z58"/>
  <c r="Y59"/>
  <c r="Z59"/>
  <c r="Y60"/>
  <c r="Z60"/>
  <c r="Y61"/>
  <c r="Z61"/>
  <c r="Y62"/>
  <c r="Z62"/>
  <c r="Y63"/>
  <c r="Z63"/>
  <c r="Y64"/>
  <c r="Z64"/>
  <c r="Y65"/>
  <c r="Z65"/>
  <c r="Y66"/>
  <c r="Z66"/>
  <c r="Y67"/>
  <c r="Z67"/>
  <c r="Y68"/>
  <c r="Z68"/>
  <c r="Y69"/>
  <c r="Z69"/>
  <c r="Y70"/>
  <c r="Z70"/>
  <c r="Y71"/>
  <c r="Z71"/>
  <c r="Y72"/>
  <c r="Z72"/>
  <c r="Y73"/>
  <c r="Z73"/>
  <c r="Y74"/>
  <c r="Z74"/>
  <c r="Y75"/>
  <c r="Z75"/>
  <c r="Y76"/>
  <c r="Z76"/>
  <c r="Y77"/>
  <c r="Z77"/>
  <c r="Y78"/>
  <c r="Z78"/>
  <c r="Y79"/>
  <c r="Z79"/>
  <c r="Y80"/>
  <c r="Z80"/>
  <c r="Y81"/>
  <c r="Z81"/>
  <c r="Y82"/>
  <c r="Z82"/>
  <c r="Y83"/>
  <c r="Z83"/>
  <c r="Y84"/>
  <c r="Z84"/>
  <c r="Y85"/>
  <c r="Z85"/>
  <c r="Y86"/>
  <c r="Z86"/>
  <c r="Y87"/>
  <c r="Z87"/>
  <c r="Y88"/>
  <c r="Z88"/>
  <c r="Y89"/>
  <c r="Z89"/>
  <c r="Y90"/>
  <c r="Z90"/>
  <c r="Y91"/>
  <c r="Z91"/>
  <c r="Y92"/>
  <c r="Z92"/>
  <c r="Y93"/>
  <c r="Z93"/>
  <c r="Y94"/>
  <c r="Z94"/>
  <c r="Y95"/>
  <c r="Z95"/>
  <c r="Y96"/>
  <c r="Z96"/>
  <c r="Y97"/>
  <c r="Z97"/>
  <c r="Y98"/>
  <c r="Z98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4"/>
</calcChain>
</file>

<file path=xl/comments1.xml><?xml version="1.0" encoding="utf-8"?>
<comments xmlns="http://schemas.openxmlformats.org/spreadsheetml/2006/main">
  <authors>
    <author>TK</author>
  </authors>
  <commentList>
    <comment ref="K1" authorId="0">
      <text>
        <r>
          <rPr>
            <b/>
            <sz val="9"/>
            <color indexed="81"/>
            <rFont val="Tahoma"/>
            <charset val="1"/>
          </rPr>
          <t>TK:</t>
        </r>
        <r>
          <rPr>
            <sz val="9"/>
            <color indexed="81"/>
            <rFont val="Tahoma"/>
            <charset val="1"/>
          </rPr>
          <t xml:space="preserve">
http://www.wcc.nrcs.usda.gov/nwcc/site?sitenum=663&amp;state=co</t>
        </r>
      </text>
    </comment>
    <comment ref="F3" authorId="0">
      <text>
        <r>
          <rPr>
            <b/>
            <sz val="9"/>
            <color indexed="81"/>
            <rFont val="Tahoma"/>
            <charset val="1"/>
          </rPr>
          <t>TK:</t>
        </r>
        <r>
          <rPr>
            <sz val="9"/>
            <color indexed="81"/>
            <rFont val="Tahoma"/>
            <charset val="1"/>
          </rPr>
          <t xml:space="preserve">
Note: except for 1st day of record, DTR is from previous day's min</t>
        </r>
      </text>
    </comment>
  </commentList>
</comments>
</file>

<file path=xl/sharedStrings.xml><?xml version="1.0" encoding="utf-8"?>
<sst xmlns="http://schemas.openxmlformats.org/spreadsheetml/2006/main" count="70" uniqueCount="38">
  <si>
    <t>C1 Chart Temperature</t>
  </si>
  <si>
    <t>Date</t>
  </si>
  <si>
    <t>Mean</t>
  </si>
  <si>
    <t>Snowtel</t>
  </si>
  <si>
    <t>SWE mm</t>
  </si>
  <si>
    <t>Snow Depth mm</t>
  </si>
  <si>
    <t>Daily</t>
  </si>
  <si>
    <t>Snow Depth"</t>
  </si>
  <si>
    <t>SWE"</t>
  </si>
  <si>
    <t>Snow Depth cm</t>
  </si>
  <si>
    <t>Actual Snow Depth cm</t>
  </si>
  <si>
    <t>Cummulative C1 ppt mm</t>
  </si>
  <si>
    <t>Cummulative DTR/10</t>
  </si>
  <si>
    <t>DTR (day's warming&gt;0C)</t>
  </si>
  <si>
    <t>&gt;0C</t>
  </si>
  <si>
    <t>C1 Precip (mm)</t>
  </si>
  <si>
    <t xml:space="preserve">PPT gauge </t>
  </si>
  <si>
    <t>T gauge</t>
  </si>
  <si>
    <t>Notes</t>
  </si>
  <si>
    <t>Pen fell off chart, so we used NADP chart data to fill in.</t>
  </si>
  <si>
    <t>Pen fell off chart; no data</t>
  </si>
  <si>
    <t>See T notes col P</t>
  </si>
  <si>
    <t>Daily Incremental</t>
  </si>
  <si>
    <t>chart trace to light to read, temp taken from e data for this day</t>
  </si>
  <si>
    <t>Calculated Date (as needed)</t>
  </si>
  <si>
    <t>C1 Max Temp (C)</t>
  </si>
  <si>
    <t>C1 Min Temp (C)</t>
  </si>
  <si>
    <t>Diurnal T Range (DTR)</t>
  </si>
  <si>
    <t>SNOTEL</t>
  </si>
  <si>
    <t>Standing</t>
  </si>
  <si>
    <t>Cummulative</t>
  </si>
  <si>
    <t>ppt (in)</t>
  </si>
  <si>
    <t>See PPT notes col Q</t>
  </si>
  <si>
    <t>ratio (Density)</t>
  </si>
  <si>
    <t>SWE/Depth</t>
  </si>
  <si>
    <t>*100
SWE/Depth</t>
  </si>
  <si>
    <t>ratio</t>
  </si>
  <si>
    <t>SWE/CummPPT</t>
  </si>
</sst>
</file>

<file path=xl/styles.xml><?xml version="1.0" encoding="utf-8"?>
<styleSheet xmlns="http://schemas.openxmlformats.org/spreadsheetml/2006/main">
  <numFmts count="1">
    <numFmt numFmtId="165" formatCode="0.000"/>
  </numFmts>
  <fonts count="9">
    <font>
      <sz val="10"/>
      <name val="Arial"/>
    </font>
    <font>
      <sz val="8"/>
      <name val="Arial"/>
    </font>
    <font>
      <sz val="10"/>
      <color indexed="17"/>
      <name val="Arial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</font>
    <font>
      <sz val="19.5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3" fillId="0" borderId="0" xfId="1"/>
    <xf numFmtId="0" fontId="0" fillId="2" borderId="0" xfId="0" applyFill="1"/>
    <xf numFmtId="0" fontId="2" fillId="2" borderId="0" xfId="0" applyFont="1" applyFill="1"/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0" fillId="0" borderId="0" xfId="0" applyFon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4" borderId="0" xfId="0" applyFont="1" applyFill="1"/>
    <xf numFmtId="0" fontId="0" fillId="4" borderId="0" xfId="0" applyFill="1"/>
    <xf numFmtId="0" fontId="2" fillId="4" borderId="0" xfId="0" applyFont="1" applyFill="1" applyAlignment="1">
      <alignment wrapText="1"/>
    </xf>
    <xf numFmtId="0" fontId="2" fillId="5" borderId="0" xfId="0" applyFont="1" applyFill="1"/>
    <xf numFmtId="0" fontId="0" fillId="5" borderId="0" xfId="0" applyFill="1"/>
    <xf numFmtId="0" fontId="2" fillId="5" borderId="0" xfId="0" applyFont="1" applyFill="1" applyAlignment="1">
      <alignment wrapText="1"/>
    </xf>
    <xf numFmtId="165" fontId="2" fillId="5" borderId="0" xfId="0" applyNumberFormat="1" applyFont="1" applyFill="1"/>
  </cellXfs>
  <cellStyles count="2">
    <cellStyle name="Normal" xfId="0" builtinId="0"/>
    <cellStyle name="Normal_13_C1SnotelData_r3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Winter Season Precipiation (C1 Gauge)</a:t>
            </a:r>
          </a:p>
        </c:rich>
      </c:tx>
      <c:layout>
        <c:manualLayout>
          <c:xMode val="edge"/>
          <c:yMode val="edge"/>
          <c:x val="0.26333333333333331"/>
          <c:y val="3.92156862745098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703703703703721E-2"/>
          <c:y val="0.11328976034858389"/>
          <c:w val="0.90962962962962979"/>
          <c:h val="0.73202614379084952"/>
        </c:manualLayout>
      </c:layout>
      <c:barChart>
        <c:barDir val="col"/>
        <c:grouping val="clustered"/>
        <c:ser>
          <c:idx val="0"/>
          <c:order val="0"/>
          <c:tx>
            <c:v>C1 Chart ppt mm</c:v>
          </c:tx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ppt,T,snow'!$I$4:$I$101</c:f>
              <c:numCache>
                <c:formatCode>General</c:formatCode>
                <c:ptCount val="98"/>
                <c:pt idx="0">
                  <c:v>11</c:v>
                </c:pt>
                <c:pt idx="1">
                  <c:v>14</c:v>
                </c:pt>
                <c:pt idx="2">
                  <c:v>17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11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  <c:pt idx="53">
                  <c:v>6</c:v>
                </c:pt>
                <c:pt idx="54">
                  <c:v>0</c:v>
                </c:pt>
                <c:pt idx="55">
                  <c:v>0</c:v>
                </c:pt>
                <c:pt idx="56">
                  <c:v>14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11</c:v>
                </c:pt>
                <c:pt idx="64">
                  <c:v>5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2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</c:ser>
        <c:gapWidth val="0"/>
        <c:overlap val="100"/>
        <c:axId val="67706880"/>
        <c:axId val="67709184"/>
      </c:barChart>
      <c:dateAx>
        <c:axId val="67706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0222222222222224"/>
              <c:y val="0.93954248366013071"/>
            </c:manualLayout>
          </c:layout>
          <c:spPr>
            <a:noFill/>
            <a:ln w="25400">
              <a:noFill/>
            </a:ln>
          </c:spPr>
        </c:title>
        <c:numFmt formatCode="m/d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09184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67709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Precipitation (mm/day)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252723220740781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068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55555555555558"/>
          <c:y val="0.2173202614379085"/>
          <c:w val="0.14222222222222222"/>
          <c:h val="2.777777777777777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2.7138168791989294E-2"/>
          <c:y val="4.9792480678973669E-2"/>
          <c:w val="0.77631610120114813"/>
          <c:h val="0.82987467798289405"/>
        </c:manualLayout>
      </c:layout>
      <c:areaChart>
        <c:grouping val="stacked"/>
        <c:ser>
          <c:idx val="0"/>
          <c:order val="0"/>
          <c:tx>
            <c:strRef>
              <c:f>'Data- ppt,T,snow'!$R$1:$R$3</c:f>
              <c:strCache>
                <c:ptCount val="1"/>
                <c:pt idx="0">
                  <c:v>Snowtel Standing SWE mm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  <a:prstDash val="solid"/>
            </a:ln>
          </c:spP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ppt,T,snow'!$R$4:$R$101</c:f>
              <c:numCache>
                <c:formatCode>General</c:formatCode>
                <c:ptCount val="98"/>
                <c:pt idx="0">
                  <c:v>0</c:v>
                </c:pt>
                <c:pt idx="1">
                  <c:v>7.6199999999999992</c:v>
                </c:pt>
                <c:pt idx="2">
                  <c:v>15.239999999999998</c:v>
                </c:pt>
                <c:pt idx="3">
                  <c:v>27.94</c:v>
                </c:pt>
                <c:pt idx="4">
                  <c:v>27.94</c:v>
                </c:pt>
                <c:pt idx="5">
                  <c:v>25.4</c:v>
                </c:pt>
                <c:pt idx="6">
                  <c:v>25.4</c:v>
                </c:pt>
                <c:pt idx="7">
                  <c:v>25.4</c:v>
                </c:pt>
                <c:pt idx="8">
                  <c:v>25.4</c:v>
                </c:pt>
                <c:pt idx="9">
                  <c:v>25.4</c:v>
                </c:pt>
                <c:pt idx="10">
                  <c:v>25.4</c:v>
                </c:pt>
                <c:pt idx="11">
                  <c:v>25.4</c:v>
                </c:pt>
                <c:pt idx="12">
                  <c:v>25.4</c:v>
                </c:pt>
                <c:pt idx="13">
                  <c:v>25.4</c:v>
                </c:pt>
                <c:pt idx="14">
                  <c:v>25.4</c:v>
                </c:pt>
                <c:pt idx="15">
                  <c:v>25.4</c:v>
                </c:pt>
                <c:pt idx="16">
                  <c:v>30.479999999999997</c:v>
                </c:pt>
                <c:pt idx="17">
                  <c:v>33.019999999999996</c:v>
                </c:pt>
                <c:pt idx="18">
                  <c:v>35.559999999999995</c:v>
                </c:pt>
                <c:pt idx="19">
                  <c:v>35.559999999999995</c:v>
                </c:pt>
                <c:pt idx="20">
                  <c:v>38.099999999999994</c:v>
                </c:pt>
                <c:pt idx="21">
                  <c:v>38.099999999999994</c:v>
                </c:pt>
                <c:pt idx="22">
                  <c:v>43.18</c:v>
                </c:pt>
                <c:pt idx="23">
                  <c:v>48.26</c:v>
                </c:pt>
                <c:pt idx="24">
                  <c:v>48.26</c:v>
                </c:pt>
                <c:pt idx="25">
                  <c:v>48.26</c:v>
                </c:pt>
                <c:pt idx="26">
                  <c:v>48.26</c:v>
                </c:pt>
                <c:pt idx="27">
                  <c:v>48.26</c:v>
                </c:pt>
                <c:pt idx="28">
                  <c:v>55.88</c:v>
                </c:pt>
                <c:pt idx="29">
                  <c:v>55.88</c:v>
                </c:pt>
                <c:pt idx="30">
                  <c:v>60.959999999999994</c:v>
                </c:pt>
                <c:pt idx="31">
                  <c:v>66.039999999999992</c:v>
                </c:pt>
                <c:pt idx="32">
                  <c:v>73.66</c:v>
                </c:pt>
                <c:pt idx="33">
                  <c:v>76.199999999999989</c:v>
                </c:pt>
                <c:pt idx="34">
                  <c:v>76.199999999999989</c:v>
                </c:pt>
                <c:pt idx="35">
                  <c:v>76.199999999999989</c:v>
                </c:pt>
                <c:pt idx="36">
                  <c:v>76.199999999999989</c:v>
                </c:pt>
                <c:pt idx="37">
                  <c:v>76.199999999999989</c:v>
                </c:pt>
                <c:pt idx="38">
                  <c:v>76.199999999999989</c:v>
                </c:pt>
                <c:pt idx="39">
                  <c:v>76.199999999999989</c:v>
                </c:pt>
                <c:pt idx="40">
                  <c:v>76.199999999999989</c:v>
                </c:pt>
                <c:pt idx="41">
                  <c:v>78.739999999999995</c:v>
                </c:pt>
                <c:pt idx="42">
                  <c:v>81.28</c:v>
                </c:pt>
                <c:pt idx="43">
                  <c:v>83.82</c:v>
                </c:pt>
                <c:pt idx="44">
                  <c:v>83.82</c:v>
                </c:pt>
                <c:pt idx="45">
                  <c:v>83.82</c:v>
                </c:pt>
                <c:pt idx="46">
                  <c:v>83.82</c:v>
                </c:pt>
                <c:pt idx="47">
                  <c:v>83.82</c:v>
                </c:pt>
                <c:pt idx="48">
                  <c:v>83.82</c:v>
                </c:pt>
                <c:pt idx="49">
                  <c:v>83.82</c:v>
                </c:pt>
                <c:pt idx="50">
                  <c:v>83.82</c:v>
                </c:pt>
                <c:pt idx="51">
                  <c:v>83.82</c:v>
                </c:pt>
                <c:pt idx="52">
                  <c:v>83.82</c:v>
                </c:pt>
                <c:pt idx="53">
                  <c:v>86.36</c:v>
                </c:pt>
                <c:pt idx="54">
                  <c:v>91.44</c:v>
                </c:pt>
                <c:pt idx="55">
                  <c:v>91.44</c:v>
                </c:pt>
                <c:pt idx="56">
                  <c:v>93.98</c:v>
                </c:pt>
                <c:pt idx="57">
                  <c:v>106.67999999999999</c:v>
                </c:pt>
                <c:pt idx="58">
                  <c:v>109.21999999999998</c:v>
                </c:pt>
                <c:pt idx="59">
                  <c:v>111.76</c:v>
                </c:pt>
                <c:pt idx="60">
                  <c:v>116.83999999999999</c:v>
                </c:pt>
                <c:pt idx="61">
                  <c:v>116.83999999999999</c:v>
                </c:pt>
                <c:pt idx="62">
                  <c:v>116.83999999999999</c:v>
                </c:pt>
                <c:pt idx="63">
                  <c:v>121.91999999999999</c:v>
                </c:pt>
                <c:pt idx="64">
                  <c:v>129.54</c:v>
                </c:pt>
                <c:pt idx="65">
                  <c:v>134.61999999999998</c:v>
                </c:pt>
                <c:pt idx="66">
                  <c:v>134.61999999999998</c:v>
                </c:pt>
                <c:pt idx="67">
                  <c:v>137.16</c:v>
                </c:pt>
                <c:pt idx="68">
                  <c:v>137.16</c:v>
                </c:pt>
                <c:pt idx="69">
                  <c:v>139.69999999999999</c:v>
                </c:pt>
                <c:pt idx="70">
                  <c:v>139.69999999999999</c:v>
                </c:pt>
                <c:pt idx="71">
                  <c:v>139.69999999999999</c:v>
                </c:pt>
                <c:pt idx="72">
                  <c:v>139.69999999999999</c:v>
                </c:pt>
                <c:pt idx="73">
                  <c:v>139.69999999999999</c:v>
                </c:pt>
                <c:pt idx="74">
                  <c:v>139.69999999999999</c:v>
                </c:pt>
                <c:pt idx="75">
                  <c:v>144.78</c:v>
                </c:pt>
                <c:pt idx="76">
                  <c:v>144.78</c:v>
                </c:pt>
                <c:pt idx="77">
                  <c:v>144.78</c:v>
                </c:pt>
                <c:pt idx="78">
                  <c:v>144.78</c:v>
                </c:pt>
                <c:pt idx="79">
                  <c:v>144.78</c:v>
                </c:pt>
                <c:pt idx="80">
                  <c:v>144.78</c:v>
                </c:pt>
                <c:pt idx="81">
                  <c:v>144.78</c:v>
                </c:pt>
                <c:pt idx="82">
                  <c:v>147.32</c:v>
                </c:pt>
                <c:pt idx="83">
                  <c:v>147.32</c:v>
                </c:pt>
                <c:pt idx="84">
                  <c:v>147.32</c:v>
                </c:pt>
                <c:pt idx="85">
                  <c:v>147.32</c:v>
                </c:pt>
                <c:pt idx="86">
                  <c:v>147.32</c:v>
                </c:pt>
                <c:pt idx="87">
                  <c:v>149.86000000000001</c:v>
                </c:pt>
                <c:pt idx="88">
                  <c:v>149.86000000000001</c:v>
                </c:pt>
                <c:pt idx="89">
                  <c:v>157.47999999999999</c:v>
                </c:pt>
                <c:pt idx="90">
                  <c:v>160.01999999999998</c:v>
                </c:pt>
                <c:pt idx="91">
                  <c:v>162.56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'Data- ppt,T,snow'!$T$1:$T$3</c:f>
              <c:strCache>
                <c:ptCount val="1"/>
                <c:pt idx="0">
                  <c:v>SNOTEL Standing Snow Depth mm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333399"/>
              </a:solidFill>
              <a:prstDash val="solid"/>
            </a:ln>
          </c:spP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ppt,T,snow'!$T$4:$T$101</c:f>
              <c:numCache>
                <c:formatCode>General</c:formatCode>
                <c:ptCount val="98"/>
                <c:pt idx="0">
                  <c:v>0</c:v>
                </c:pt>
                <c:pt idx="1">
                  <c:v>25.4</c:v>
                </c:pt>
                <c:pt idx="2">
                  <c:v>50.8</c:v>
                </c:pt>
                <c:pt idx="3">
                  <c:v>152.39999999999998</c:v>
                </c:pt>
                <c:pt idx="4">
                  <c:v>152.39999999999998</c:v>
                </c:pt>
                <c:pt idx="5">
                  <c:v>152.39999999999998</c:v>
                </c:pt>
                <c:pt idx="6">
                  <c:v>127</c:v>
                </c:pt>
                <c:pt idx="7">
                  <c:v>127</c:v>
                </c:pt>
                <c:pt idx="8">
                  <c:v>127</c:v>
                </c:pt>
                <c:pt idx="9">
                  <c:v>127</c:v>
                </c:pt>
                <c:pt idx="10">
                  <c:v>127</c:v>
                </c:pt>
                <c:pt idx="11">
                  <c:v>127</c:v>
                </c:pt>
                <c:pt idx="12">
                  <c:v>127</c:v>
                </c:pt>
                <c:pt idx="13">
                  <c:v>101.6</c:v>
                </c:pt>
                <c:pt idx="14">
                  <c:v>76.199999999999989</c:v>
                </c:pt>
                <c:pt idx="15">
                  <c:v>76.199999999999989</c:v>
                </c:pt>
                <c:pt idx="16">
                  <c:v>152.39999999999998</c:v>
                </c:pt>
                <c:pt idx="17">
                  <c:v>203.2</c:v>
                </c:pt>
                <c:pt idx="18">
                  <c:v>203.2</c:v>
                </c:pt>
                <c:pt idx="19">
                  <c:v>177.79999999999998</c:v>
                </c:pt>
                <c:pt idx="20">
                  <c:v>177.79999999999998</c:v>
                </c:pt>
                <c:pt idx="21">
                  <c:v>177.79999999999998</c:v>
                </c:pt>
                <c:pt idx="22">
                  <c:v>254</c:v>
                </c:pt>
                <c:pt idx="23">
                  <c:v>304.79999999999995</c:v>
                </c:pt>
                <c:pt idx="24">
                  <c:v>279.39999999999998</c:v>
                </c:pt>
                <c:pt idx="25">
                  <c:v>254</c:v>
                </c:pt>
                <c:pt idx="26">
                  <c:v>228.6</c:v>
                </c:pt>
                <c:pt idx="27">
                  <c:v>228.6</c:v>
                </c:pt>
                <c:pt idx="28">
                  <c:v>304.79999999999995</c:v>
                </c:pt>
                <c:pt idx="29">
                  <c:v>304.79999999999995</c:v>
                </c:pt>
                <c:pt idx="30">
                  <c:v>330.2</c:v>
                </c:pt>
                <c:pt idx="31">
                  <c:v>330.2</c:v>
                </c:pt>
                <c:pt idx="32">
                  <c:v>431.79999999999995</c:v>
                </c:pt>
                <c:pt idx="33">
                  <c:v>381</c:v>
                </c:pt>
                <c:pt idx="34">
                  <c:v>355.59999999999997</c:v>
                </c:pt>
                <c:pt idx="35">
                  <c:v>355.59999999999997</c:v>
                </c:pt>
                <c:pt idx="36">
                  <c:v>355.59999999999997</c:v>
                </c:pt>
                <c:pt idx="37">
                  <c:v>355.59999999999997</c:v>
                </c:pt>
                <c:pt idx="38">
                  <c:v>355.59999999999997</c:v>
                </c:pt>
                <c:pt idx="39">
                  <c:v>330.2</c:v>
                </c:pt>
                <c:pt idx="40">
                  <c:v>355.59999999999997</c:v>
                </c:pt>
                <c:pt idx="41">
                  <c:v>431.79999999999995</c:v>
                </c:pt>
                <c:pt idx="42">
                  <c:v>431.79999999999995</c:v>
                </c:pt>
                <c:pt idx="43">
                  <c:v>406.4</c:v>
                </c:pt>
                <c:pt idx="44">
                  <c:v>406.4</c:v>
                </c:pt>
                <c:pt idx="45">
                  <c:v>381</c:v>
                </c:pt>
                <c:pt idx="46">
                  <c:v>381</c:v>
                </c:pt>
                <c:pt idx="47">
                  <c:v>381</c:v>
                </c:pt>
                <c:pt idx="48">
                  <c:v>381</c:v>
                </c:pt>
                <c:pt idx="49">
                  <c:v>355.59999999999997</c:v>
                </c:pt>
                <c:pt idx="50">
                  <c:v>355.59999999999997</c:v>
                </c:pt>
                <c:pt idx="51">
                  <c:v>355.59999999999997</c:v>
                </c:pt>
                <c:pt idx="52">
                  <c:v>355.59999999999997</c:v>
                </c:pt>
                <c:pt idx="53">
                  <c:v>406.4</c:v>
                </c:pt>
                <c:pt idx="54">
                  <c:v>508</c:v>
                </c:pt>
                <c:pt idx="55">
                  <c:v>457.2</c:v>
                </c:pt>
                <c:pt idx="56">
                  <c:v>457.2</c:v>
                </c:pt>
                <c:pt idx="57">
                  <c:v>635</c:v>
                </c:pt>
                <c:pt idx="58">
                  <c:v>584.19999999999993</c:v>
                </c:pt>
                <c:pt idx="59">
                  <c:v>584.19999999999993</c:v>
                </c:pt>
                <c:pt idx="60">
                  <c:v>558.79999999999995</c:v>
                </c:pt>
                <c:pt idx="61">
                  <c:v>533.4</c:v>
                </c:pt>
                <c:pt idx="62">
                  <c:v>584.19999999999993</c:v>
                </c:pt>
                <c:pt idx="63">
                  <c:v>609.59999999999991</c:v>
                </c:pt>
                <c:pt idx="64">
                  <c:v>685.8</c:v>
                </c:pt>
                <c:pt idx="65">
                  <c:v>762</c:v>
                </c:pt>
                <c:pt idx="66">
                  <c:v>685.8</c:v>
                </c:pt>
                <c:pt idx="67">
                  <c:v>685.8</c:v>
                </c:pt>
                <c:pt idx="68">
                  <c:v>660.4</c:v>
                </c:pt>
                <c:pt idx="69">
                  <c:v>685.8</c:v>
                </c:pt>
                <c:pt idx="70">
                  <c:v>660.4</c:v>
                </c:pt>
                <c:pt idx="71">
                  <c:v>660.4</c:v>
                </c:pt>
                <c:pt idx="72">
                  <c:v>660.4</c:v>
                </c:pt>
                <c:pt idx="73">
                  <c:v>635</c:v>
                </c:pt>
                <c:pt idx="74">
                  <c:v>635</c:v>
                </c:pt>
                <c:pt idx="75">
                  <c:v>609.59999999999991</c:v>
                </c:pt>
                <c:pt idx="76">
                  <c:v>635</c:v>
                </c:pt>
                <c:pt idx="77">
                  <c:v>635</c:v>
                </c:pt>
                <c:pt idx="78">
                  <c:v>635</c:v>
                </c:pt>
                <c:pt idx="79">
                  <c:v>635</c:v>
                </c:pt>
                <c:pt idx="80">
                  <c:v>609.59999999999991</c:v>
                </c:pt>
                <c:pt idx="81">
                  <c:v>685.8</c:v>
                </c:pt>
                <c:pt idx="82">
                  <c:v>685.8</c:v>
                </c:pt>
                <c:pt idx="83">
                  <c:v>660.4</c:v>
                </c:pt>
                <c:pt idx="84">
                  <c:v>635</c:v>
                </c:pt>
                <c:pt idx="85">
                  <c:v>635</c:v>
                </c:pt>
                <c:pt idx="86">
                  <c:v>635</c:v>
                </c:pt>
                <c:pt idx="87">
                  <c:v>685.8</c:v>
                </c:pt>
                <c:pt idx="88">
                  <c:v>685.8</c:v>
                </c:pt>
                <c:pt idx="89">
                  <c:v>711.19999999999993</c:v>
                </c:pt>
                <c:pt idx="90">
                  <c:v>762</c:v>
                </c:pt>
                <c:pt idx="91">
                  <c:v>736.59999999999991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axId val="69712128"/>
        <c:axId val="69713920"/>
      </c:areaChart>
      <c:dateAx>
        <c:axId val="69712128"/>
        <c:scaling>
          <c:orientation val="minMax"/>
        </c:scaling>
        <c:axPos val="b"/>
        <c:numFmt formatCode="[$-409]d\-mmm\-yy;@" sourceLinked="0"/>
        <c:tickLblPos val="nextTo"/>
        <c:spPr>
          <a:ln w="3175">
            <a:solidFill>
              <a:srgbClr val="808080"/>
            </a:solidFill>
            <a:prstDash val="solid"/>
          </a:ln>
        </c:spPr>
        <c:crossAx val="69713920"/>
        <c:crosses val="autoZero"/>
        <c:auto val="1"/>
        <c:lblOffset val="100"/>
        <c:baseTimeUnit val="days"/>
      </c:dateAx>
      <c:valAx>
        <c:axId val="69713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9712128"/>
        <c:crosses val="autoZero"/>
        <c:crossBetween val="midCat"/>
      </c:valAx>
      <c:spPr>
        <a:solidFill>
          <a:srgbClr val="E9EDF4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56868883593659"/>
          <c:y val="0.47928994082840237"/>
          <c:w val="0.97732142093152596"/>
          <c:h val="0.62130177514792895"/>
        </c:manualLayout>
      </c:layout>
      <c:spPr>
        <a:noFill/>
        <a:ln w="25400">
          <a:noFill/>
        </a:ln>
      </c:sp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33" r="0.75000000000000033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Winter Season Temperature Record </a:t>
            </a:r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C1 Chart TMax,Mean,Min</a:t>
            </a:r>
          </a:p>
        </c:rich>
      </c:tx>
      <c:layout>
        <c:manualLayout>
          <c:xMode val="edge"/>
          <c:yMode val="edge"/>
          <c:x val="0.23359288097886541"/>
          <c:y val="1.80032733224222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69521690767518"/>
          <c:y val="8.6743044189852694E-2"/>
          <c:w val="0.84093437152391548"/>
          <c:h val="0.73158756137479541"/>
        </c:manualLayout>
      </c:layout>
      <c:lineChart>
        <c:grouping val="standard"/>
        <c:ser>
          <c:idx val="0"/>
          <c:order val="0"/>
          <c:tx>
            <c:v>T Max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ppt,T,snow'!$C$4:$C$101</c:f>
              <c:numCache>
                <c:formatCode>General</c:formatCode>
                <c:ptCount val="98"/>
                <c:pt idx="0">
                  <c:v>12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5</c:v>
                </c:pt>
                <c:pt idx="16">
                  <c:v>-3</c:v>
                </c:pt>
                <c:pt idx="17">
                  <c:v>-4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1">
                  <c:v>4</c:v>
                </c:pt>
                <c:pt idx="22">
                  <c:v>-5</c:v>
                </c:pt>
                <c:pt idx="23">
                  <c:v>-7</c:v>
                </c:pt>
                <c:pt idx="24">
                  <c:v>5</c:v>
                </c:pt>
                <c:pt idx="25">
                  <c:v>12</c:v>
                </c:pt>
                <c:pt idx="26">
                  <c:v>7</c:v>
                </c:pt>
                <c:pt idx="27">
                  <c:v>0</c:v>
                </c:pt>
                <c:pt idx="28">
                  <c:v>-7</c:v>
                </c:pt>
                <c:pt idx="29">
                  <c:v>-6</c:v>
                </c:pt>
                <c:pt idx="30">
                  <c:v>-3</c:v>
                </c:pt>
                <c:pt idx="31">
                  <c:v>-4</c:v>
                </c:pt>
                <c:pt idx="32">
                  <c:v>-6</c:v>
                </c:pt>
                <c:pt idx="33">
                  <c:v>5</c:v>
                </c:pt>
                <c:pt idx="34">
                  <c:v>7</c:v>
                </c:pt>
                <c:pt idx="35">
                  <c:v>0</c:v>
                </c:pt>
                <c:pt idx="36">
                  <c:v>2</c:v>
                </c:pt>
                <c:pt idx="37">
                  <c:v>-11</c:v>
                </c:pt>
                <c:pt idx="38">
                  <c:v>-5</c:v>
                </c:pt>
                <c:pt idx="39">
                  <c:v>-2</c:v>
                </c:pt>
                <c:pt idx="40">
                  <c:v>-4</c:v>
                </c:pt>
                <c:pt idx="41">
                  <c:v>-11</c:v>
                </c:pt>
                <c:pt idx="42">
                  <c:v>-4</c:v>
                </c:pt>
                <c:pt idx="43">
                  <c:v>-2</c:v>
                </c:pt>
                <c:pt idx="44">
                  <c:v>2</c:v>
                </c:pt>
                <c:pt idx="45">
                  <c:v>8</c:v>
                </c:pt>
                <c:pt idx="46">
                  <c:v>-1</c:v>
                </c:pt>
                <c:pt idx="47">
                  <c:v>6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2</c:v>
                </c:pt>
                <c:pt idx="53">
                  <c:v>-6</c:v>
                </c:pt>
                <c:pt idx="54">
                  <c:v>2</c:v>
                </c:pt>
                <c:pt idx="55">
                  <c:v>4</c:v>
                </c:pt>
                <c:pt idx="56">
                  <c:v>-10</c:v>
                </c:pt>
                <c:pt idx="57">
                  <c:v>-8</c:v>
                </c:pt>
                <c:pt idx="58">
                  <c:v>-12</c:v>
                </c:pt>
                <c:pt idx="59">
                  <c:v>-2</c:v>
                </c:pt>
                <c:pt idx="60">
                  <c:v>6</c:v>
                </c:pt>
                <c:pt idx="61">
                  <c:v>2</c:v>
                </c:pt>
                <c:pt idx="62">
                  <c:v>-5</c:v>
                </c:pt>
                <c:pt idx="63">
                  <c:v>-4</c:v>
                </c:pt>
                <c:pt idx="64">
                  <c:v>-9</c:v>
                </c:pt>
                <c:pt idx="65">
                  <c:v>-12</c:v>
                </c:pt>
                <c:pt idx="66">
                  <c:v>-7</c:v>
                </c:pt>
                <c:pt idx="67">
                  <c:v>-13</c:v>
                </c:pt>
                <c:pt idx="68">
                  <c:v>-3</c:v>
                </c:pt>
                <c:pt idx="69">
                  <c:v>-2</c:v>
                </c:pt>
                <c:pt idx="70">
                  <c:v>-5</c:v>
                </c:pt>
                <c:pt idx="71">
                  <c:v>-8</c:v>
                </c:pt>
                <c:pt idx="72">
                  <c:v>-8</c:v>
                </c:pt>
                <c:pt idx="73">
                  <c:v>-1</c:v>
                </c:pt>
                <c:pt idx="74">
                  <c:v>3</c:v>
                </c:pt>
                <c:pt idx="75">
                  <c:v>6</c:v>
                </c:pt>
                <c:pt idx="76">
                  <c:v>5</c:v>
                </c:pt>
                <c:pt idx="77">
                  <c:v>5</c:v>
                </c:pt>
                <c:pt idx="78">
                  <c:v>1</c:v>
                </c:pt>
                <c:pt idx="79">
                  <c:v>-2</c:v>
                </c:pt>
                <c:pt idx="80">
                  <c:v>-9</c:v>
                </c:pt>
                <c:pt idx="81">
                  <c:v>-8</c:v>
                </c:pt>
                <c:pt idx="82">
                  <c:v>-5</c:v>
                </c:pt>
                <c:pt idx="83">
                  <c:v>-3</c:v>
                </c:pt>
                <c:pt idx="84">
                  <c:v>-3</c:v>
                </c:pt>
                <c:pt idx="85">
                  <c:v>2</c:v>
                </c:pt>
                <c:pt idx="86">
                  <c:v>-3</c:v>
                </c:pt>
                <c:pt idx="87">
                  <c:v>-6</c:v>
                </c:pt>
                <c:pt idx="88">
                  <c:v>-10</c:v>
                </c:pt>
                <c:pt idx="89">
                  <c:v>-6</c:v>
                </c:pt>
                <c:pt idx="90">
                  <c:v>-1</c:v>
                </c:pt>
                <c:pt idx="91">
                  <c:v>-2</c:v>
                </c:pt>
              </c:numCache>
            </c:numRef>
          </c:val>
        </c:ser>
        <c:ser>
          <c:idx val="2"/>
          <c:order val="1"/>
          <c:tx>
            <c:v>T Mean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ppt,T,snow'!$E$4:$E$101</c:f>
              <c:numCache>
                <c:formatCode>General</c:formatCode>
                <c:ptCount val="98"/>
                <c:pt idx="0">
                  <c:v>5</c:v>
                </c:pt>
                <c:pt idx="1">
                  <c:v>0</c:v>
                </c:pt>
                <c:pt idx="2">
                  <c:v>0.5</c:v>
                </c:pt>
                <c:pt idx="3">
                  <c:v>-0.5</c:v>
                </c:pt>
                <c:pt idx="4">
                  <c:v>1.5</c:v>
                </c:pt>
                <c:pt idx="5">
                  <c:v>4</c:v>
                </c:pt>
                <c:pt idx="6">
                  <c:v>2.5</c:v>
                </c:pt>
                <c:pt idx="7">
                  <c:v>-1</c:v>
                </c:pt>
                <c:pt idx="8">
                  <c:v>0.5</c:v>
                </c:pt>
                <c:pt idx="9">
                  <c:v>1.5</c:v>
                </c:pt>
                <c:pt idx="10">
                  <c:v>-1</c:v>
                </c:pt>
                <c:pt idx="11">
                  <c:v>0</c:v>
                </c:pt>
                <c:pt idx="12">
                  <c:v>3</c:v>
                </c:pt>
                <c:pt idx="13">
                  <c:v>5.5</c:v>
                </c:pt>
                <c:pt idx="14">
                  <c:v>4.5</c:v>
                </c:pt>
                <c:pt idx="15">
                  <c:v>0</c:v>
                </c:pt>
                <c:pt idx="16">
                  <c:v>-5.5</c:v>
                </c:pt>
                <c:pt idx="17">
                  <c:v>-7</c:v>
                </c:pt>
                <c:pt idx="18">
                  <c:v>-7.5</c:v>
                </c:pt>
                <c:pt idx="19">
                  <c:v>-5</c:v>
                </c:pt>
                <c:pt idx="20">
                  <c:v>-4</c:v>
                </c:pt>
                <c:pt idx="21">
                  <c:v>-1</c:v>
                </c:pt>
                <c:pt idx="22">
                  <c:v>-7</c:v>
                </c:pt>
                <c:pt idx="23">
                  <c:v>-8</c:v>
                </c:pt>
                <c:pt idx="24">
                  <c:v>-1</c:v>
                </c:pt>
                <c:pt idx="25">
                  <c:v>4</c:v>
                </c:pt>
                <c:pt idx="26">
                  <c:v>1</c:v>
                </c:pt>
                <c:pt idx="27">
                  <c:v>-4</c:v>
                </c:pt>
                <c:pt idx="28">
                  <c:v>-8</c:v>
                </c:pt>
                <c:pt idx="29">
                  <c:v>-7.5</c:v>
                </c:pt>
                <c:pt idx="30">
                  <c:v>-6</c:v>
                </c:pt>
                <c:pt idx="31">
                  <c:v>-10.5</c:v>
                </c:pt>
                <c:pt idx="32">
                  <c:v>-10.5</c:v>
                </c:pt>
                <c:pt idx="33">
                  <c:v>-0.5</c:v>
                </c:pt>
                <c:pt idx="34">
                  <c:v>1.5</c:v>
                </c:pt>
                <c:pt idx="35">
                  <c:v>-3.5</c:v>
                </c:pt>
                <c:pt idx="36">
                  <c:v>-3</c:v>
                </c:pt>
                <c:pt idx="37">
                  <c:v>-15</c:v>
                </c:pt>
                <c:pt idx="38">
                  <c:v>-13.5</c:v>
                </c:pt>
                <c:pt idx="39">
                  <c:v>-9.5</c:v>
                </c:pt>
                <c:pt idx="40">
                  <c:v>-11</c:v>
                </c:pt>
                <c:pt idx="41">
                  <c:v>-13.5</c:v>
                </c:pt>
                <c:pt idx="42">
                  <c:v>-9.5</c:v>
                </c:pt>
                <c:pt idx="43">
                  <c:v>-3.5</c:v>
                </c:pt>
                <c:pt idx="44">
                  <c:v>-4</c:v>
                </c:pt>
                <c:pt idx="45">
                  <c:v>-1</c:v>
                </c:pt>
                <c:pt idx="46">
                  <c:v>-5</c:v>
                </c:pt>
                <c:pt idx="47">
                  <c:v>-2.5</c:v>
                </c:pt>
                <c:pt idx="48">
                  <c:v>0.5</c:v>
                </c:pt>
                <c:pt idx="49">
                  <c:v>-1.5</c:v>
                </c:pt>
                <c:pt idx="50">
                  <c:v>2</c:v>
                </c:pt>
                <c:pt idx="51">
                  <c:v>-0.5</c:v>
                </c:pt>
                <c:pt idx="52">
                  <c:v>-3.5</c:v>
                </c:pt>
                <c:pt idx="53">
                  <c:v>-9.5</c:v>
                </c:pt>
                <c:pt idx="54">
                  <c:v>-6</c:v>
                </c:pt>
                <c:pt idx="55">
                  <c:v>-4.5</c:v>
                </c:pt>
                <c:pt idx="56">
                  <c:v>-12.5</c:v>
                </c:pt>
                <c:pt idx="57">
                  <c:v>-12</c:v>
                </c:pt>
                <c:pt idx="58">
                  <c:v>-14</c:v>
                </c:pt>
                <c:pt idx="59">
                  <c:v>-7</c:v>
                </c:pt>
                <c:pt idx="60">
                  <c:v>0</c:v>
                </c:pt>
                <c:pt idx="61">
                  <c:v>-3</c:v>
                </c:pt>
                <c:pt idx="62">
                  <c:v>-7</c:v>
                </c:pt>
                <c:pt idx="63">
                  <c:v>-5</c:v>
                </c:pt>
                <c:pt idx="64">
                  <c:v>-7</c:v>
                </c:pt>
                <c:pt idx="65">
                  <c:v>-15</c:v>
                </c:pt>
                <c:pt idx="66">
                  <c:v>-12.5</c:v>
                </c:pt>
                <c:pt idx="67">
                  <c:v>-20</c:v>
                </c:pt>
                <c:pt idx="68">
                  <c:v>-15</c:v>
                </c:pt>
                <c:pt idx="69">
                  <c:v>-11.5</c:v>
                </c:pt>
                <c:pt idx="70">
                  <c:v>-14.5</c:v>
                </c:pt>
                <c:pt idx="71">
                  <c:v>-14</c:v>
                </c:pt>
                <c:pt idx="72">
                  <c:v>-16.5</c:v>
                </c:pt>
                <c:pt idx="73">
                  <c:v>-13</c:v>
                </c:pt>
                <c:pt idx="74">
                  <c:v>-9</c:v>
                </c:pt>
                <c:pt idx="75">
                  <c:v>-2.5</c:v>
                </c:pt>
                <c:pt idx="76">
                  <c:v>-4.5</c:v>
                </c:pt>
                <c:pt idx="77">
                  <c:v>-3.5</c:v>
                </c:pt>
                <c:pt idx="78">
                  <c:v>-5.5</c:v>
                </c:pt>
                <c:pt idx="79">
                  <c:v>-6.5</c:v>
                </c:pt>
                <c:pt idx="80">
                  <c:v>-14</c:v>
                </c:pt>
                <c:pt idx="81">
                  <c:v>-13.5</c:v>
                </c:pt>
                <c:pt idx="82">
                  <c:v>-9.5</c:v>
                </c:pt>
                <c:pt idx="83">
                  <c:v>-6.5</c:v>
                </c:pt>
                <c:pt idx="84">
                  <c:v>-6.5</c:v>
                </c:pt>
                <c:pt idx="85">
                  <c:v>-3</c:v>
                </c:pt>
                <c:pt idx="86">
                  <c:v>-7</c:v>
                </c:pt>
                <c:pt idx="87">
                  <c:v>-10</c:v>
                </c:pt>
                <c:pt idx="88">
                  <c:v>-13</c:v>
                </c:pt>
                <c:pt idx="89">
                  <c:v>-8</c:v>
                </c:pt>
                <c:pt idx="90">
                  <c:v>-5.5</c:v>
                </c:pt>
                <c:pt idx="91">
                  <c:v>-6.5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ser>
          <c:idx val="1"/>
          <c:order val="2"/>
          <c:tx>
            <c:v>T Min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ppt,T,snow'!$D$4:$D$101</c:f>
              <c:numCache>
                <c:formatCode>General</c:formatCode>
                <c:ptCount val="98"/>
                <c:pt idx="0">
                  <c:v>-2</c:v>
                </c:pt>
                <c:pt idx="1">
                  <c:v>-1</c:v>
                </c:pt>
                <c:pt idx="2">
                  <c:v>-2</c:v>
                </c:pt>
                <c:pt idx="3">
                  <c:v>-5</c:v>
                </c:pt>
                <c:pt idx="4">
                  <c:v>-5</c:v>
                </c:pt>
                <c:pt idx="5">
                  <c:v>-3</c:v>
                </c:pt>
                <c:pt idx="6">
                  <c:v>-2</c:v>
                </c:pt>
                <c:pt idx="7">
                  <c:v>-5</c:v>
                </c:pt>
                <c:pt idx="8">
                  <c:v>-5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-5</c:v>
                </c:pt>
                <c:pt idx="16">
                  <c:v>-8</c:v>
                </c:pt>
                <c:pt idx="17">
                  <c:v>-10</c:v>
                </c:pt>
                <c:pt idx="18">
                  <c:v>-15</c:v>
                </c:pt>
                <c:pt idx="19">
                  <c:v>-9</c:v>
                </c:pt>
                <c:pt idx="20">
                  <c:v>-8</c:v>
                </c:pt>
                <c:pt idx="21">
                  <c:v>-6</c:v>
                </c:pt>
                <c:pt idx="22">
                  <c:v>-9</c:v>
                </c:pt>
                <c:pt idx="23">
                  <c:v>-9</c:v>
                </c:pt>
                <c:pt idx="24">
                  <c:v>-7</c:v>
                </c:pt>
                <c:pt idx="25">
                  <c:v>-4</c:v>
                </c:pt>
                <c:pt idx="26">
                  <c:v>-5</c:v>
                </c:pt>
                <c:pt idx="27">
                  <c:v>-8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  <c:pt idx="31">
                  <c:v>-17</c:v>
                </c:pt>
                <c:pt idx="32">
                  <c:v>-15</c:v>
                </c:pt>
                <c:pt idx="33">
                  <c:v>-6</c:v>
                </c:pt>
                <c:pt idx="34">
                  <c:v>-4</c:v>
                </c:pt>
                <c:pt idx="35">
                  <c:v>-7</c:v>
                </c:pt>
                <c:pt idx="36">
                  <c:v>-8</c:v>
                </c:pt>
                <c:pt idx="37">
                  <c:v>-19</c:v>
                </c:pt>
                <c:pt idx="38">
                  <c:v>-22</c:v>
                </c:pt>
                <c:pt idx="39">
                  <c:v>-17</c:v>
                </c:pt>
                <c:pt idx="40">
                  <c:v>-18</c:v>
                </c:pt>
                <c:pt idx="41">
                  <c:v>-16</c:v>
                </c:pt>
                <c:pt idx="42">
                  <c:v>-15</c:v>
                </c:pt>
                <c:pt idx="43">
                  <c:v>-5</c:v>
                </c:pt>
                <c:pt idx="44">
                  <c:v>-10</c:v>
                </c:pt>
                <c:pt idx="45">
                  <c:v>-10</c:v>
                </c:pt>
                <c:pt idx="46">
                  <c:v>-9</c:v>
                </c:pt>
                <c:pt idx="47">
                  <c:v>-11</c:v>
                </c:pt>
                <c:pt idx="48">
                  <c:v>-3</c:v>
                </c:pt>
                <c:pt idx="49">
                  <c:v>-3</c:v>
                </c:pt>
                <c:pt idx="50">
                  <c:v>-1</c:v>
                </c:pt>
                <c:pt idx="51">
                  <c:v>-4</c:v>
                </c:pt>
                <c:pt idx="52">
                  <c:v>-9</c:v>
                </c:pt>
                <c:pt idx="53">
                  <c:v>-13</c:v>
                </c:pt>
                <c:pt idx="54">
                  <c:v>-14</c:v>
                </c:pt>
                <c:pt idx="55">
                  <c:v>-13</c:v>
                </c:pt>
                <c:pt idx="56">
                  <c:v>-15</c:v>
                </c:pt>
                <c:pt idx="57">
                  <c:v>-16</c:v>
                </c:pt>
                <c:pt idx="58">
                  <c:v>-16</c:v>
                </c:pt>
                <c:pt idx="59">
                  <c:v>-12</c:v>
                </c:pt>
                <c:pt idx="60">
                  <c:v>-6</c:v>
                </c:pt>
                <c:pt idx="61">
                  <c:v>-8</c:v>
                </c:pt>
                <c:pt idx="62">
                  <c:v>-9</c:v>
                </c:pt>
                <c:pt idx="63">
                  <c:v>-6</c:v>
                </c:pt>
                <c:pt idx="64">
                  <c:v>-5</c:v>
                </c:pt>
                <c:pt idx="65">
                  <c:v>-18</c:v>
                </c:pt>
                <c:pt idx="66">
                  <c:v>-18</c:v>
                </c:pt>
                <c:pt idx="67">
                  <c:v>-27</c:v>
                </c:pt>
                <c:pt idx="68">
                  <c:v>-27</c:v>
                </c:pt>
                <c:pt idx="69">
                  <c:v>-21</c:v>
                </c:pt>
                <c:pt idx="70">
                  <c:v>-24</c:v>
                </c:pt>
                <c:pt idx="71">
                  <c:v>-20</c:v>
                </c:pt>
                <c:pt idx="72">
                  <c:v>-25</c:v>
                </c:pt>
                <c:pt idx="73">
                  <c:v>-25</c:v>
                </c:pt>
                <c:pt idx="74">
                  <c:v>-21</c:v>
                </c:pt>
                <c:pt idx="75">
                  <c:v>-11</c:v>
                </c:pt>
                <c:pt idx="76">
                  <c:v>-14</c:v>
                </c:pt>
                <c:pt idx="77">
                  <c:v>-12</c:v>
                </c:pt>
                <c:pt idx="78">
                  <c:v>-12</c:v>
                </c:pt>
                <c:pt idx="79">
                  <c:v>-11</c:v>
                </c:pt>
                <c:pt idx="80">
                  <c:v>-19</c:v>
                </c:pt>
                <c:pt idx="81">
                  <c:v>-19</c:v>
                </c:pt>
                <c:pt idx="82">
                  <c:v>-14</c:v>
                </c:pt>
                <c:pt idx="83">
                  <c:v>-10</c:v>
                </c:pt>
                <c:pt idx="84">
                  <c:v>-10</c:v>
                </c:pt>
                <c:pt idx="85">
                  <c:v>-8</c:v>
                </c:pt>
                <c:pt idx="86">
                  <c:v>-11</c:v>
                </c:pt>
                <c:pt idx="87">
                  <c:v>-14</c:v>
                </c:pt>
                <c:pt idx="88">
                  <c:v>-16</c:v>
                </c:pt>
                <c:pt idx="89">
                  <c:v>-10</c:v>
                </c:pt>
                <c:pt idx="90">
                  <c:v>-10</c:v>
                </c:pt>
                <c:pt idx="91">
                  <c:v>-11</c:v>
                </c:pt>
              </c:numCache>
            </c:numRef>
          </c:val>
        </c:ser>
        <c:marker val="1"/>
        <c:axId val="67871104"/>
        <c:axId val="67873408"/>
      </c:lineChart>
      <c:dateAx>
        <c:axId val="6787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9481482779057512"/>
              <c:y val="0.94771258339025144"/>
            </c:manualLayout>
          </c:layout>
          <c:spPr>
            <a:noFill/>
            <a:ln w="25400">
              <a:noFill/>
            </a:ln>
          </c:spPr>
        </c:title>
        <c:numFmt formatCode="m/d/yyyy" sourceLinked="0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73408"/>
        <c:crossesAt val="-30"/>
        <c:auto val="1"/>
        <c:lblOffset val="0"/>
        <c:baseTimeUnit val="days"/>
        <c:majorUnit val="7"/>
        <c:majorTimeUnit val="days"/>
        <c:minorUnit val="1"/>
        <c:minorTimeUnit val="days"/>
      </c:dateAx>
      <c:valAx>
        <c:axId val="67873408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Temperature (C)</a:t>
                </a:r>
              </a:p>
            </c:rich>
          </c:tx>
          <c:layout>
            <c:manualLayout>
              <c:xMode val="edge"/>
              <c:yMode val="edge"/>
              <c:x val="1.1851838876091545E-2"/>
              <c:y val="0.283224523284834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71104"/>
        <c:crossesAt val="40817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47385984427146"/>
          <c:y val="0.11292962356792144"/>
          <c:w val="0.14682981090100111"/>
          <c:h val="9.492635024549918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Niwot C1 Snowtel New Snowfall: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SWE &amp; Snow Depth</a:t>
            </a:r>
          </a:p>
        </c:rich>
      </c:tx>
      <c:layout>
        <c:manualLayout>
          <c:xMode val="edge"/>
          <c:yMode val="edge"/>
          <c:x val="0.30962960373571508"/>
          <c:y val="4.357383548916091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703703703703721E-2"/>
          <c:y val="0.1111111111111111"/>
          <c:w val="0.91407407407407415"/>
          <c:h val="0.74509803921568651"/>
        </c:manualLayout>
      </c:layout>
      <c:barChart>
        <c:barDir val="col"/>
        <c:grouping val="clustered"/>
        <c:ser>
          <c:idx val="1"/>
          <c:order val="0"/>
          <c:tx>
            <c:v>Snowtel Snow Depth cm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ppt,T,snow'!$Z$4:$Z$98</c:f>
              <c:numCache>
                <c:formatCode>General</c:formatCode>
                <c:ptCount val="95"/>
                <c:pt idx="0">
                  <c:v>0</c:v>
                </c:pt>
                <c:pt idx="1">
                  <c:v>2.54</c:v>
                </c:pt>
                <c:pt idx="2">
                  <c:v>2.54</c:v>
                </c:pt>
                <c:pt idx="3">
                  <c:v>10.16</c:v>
                </c:pt>
                <c:pt idx="4">
                  <c:v>0</c:v>
                </c:pt>
                <c:pt idx="5">
                  <c:v>0</c:v>
                </c:pt>
                <c:pt idx="6">
                  <c:v>-2.54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-2.54</c:v>
                </c:pt>
                <c:pt idx="14">
                  <c:v>-2.54</c:v>
                </c:pt>
                <c:pt idx="15">
                  <c:v>0</c:v>
                </c:pt>
                <c:pt idx="16">
                  <c:v>7.6199999999999992</c:v>
                </c:pt>
                <c:pt idx="17">
                  <c:v>5.08</c:v>
                </c:pt>
                <c:pt idx="18">
                  <c:v>0</c:v>
                </c:pt>
                <c:pt idx="19">
                  <c:v>-2.54</c:v>
                </c:pt>
                <c:pt idx="20">
                  <c:v>0</c:v>
                </c:pt>
                <c:pt idx="21">
                  <c:v>0</c:v>
                </c:pt>
                <c:pt idx="22">
                  <c:v>7.6199999999999992</c:v>
                </c:pt>
                <c:pt idx="23">
                  <c:v>5.08</c:v>
                </c:pt>
                <c:pt idx="24">
                  <c:v>-2.54</c:v>
                </c:pt>
                <c:pt idx="25">
                  <c:v>-2.54</c:v>
                </c:pt>
                <c:pt idx="26">
                  <c:v>-2.54</c:v>
                </c:pt>
                <c:pt idx="27">
                  <c:v>0</c:v>
                </c:pt>
                <c:pt idx="28">
                  <c:v>7.6199999999999992</c:v>
                </c:pt>
                <c:pt idx="29">
                  <c:v>0</c:v>
                </c:pt>
                <c:pt idx="30">
                  <c:v>2.54</c:v>
                </c:pt>
                <c:pt idx="31">
                  <c:v>0</c:v>
                </c:pt>
                <c:pt idx="32">
                  <c:v>10.16</c:v>
                </c:pt>
                <c:pt idx="33">
                  <c:v>-5.08</c:v>
                </c:pt>
                <c:pt idx="34">
                  <c:v>-2.54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-2.54</c:v>
                </c:pt>
                <c:pt idx="40">
                  <c:v>2.54</c:v>
                </c:pt>
                <c:pt idx="41">
                  <c:v>7.6199999999999992</c:v>
                </c:pt>
                <c:pt idx="42">
                  <c:v>0</c:v>
                </c:pt>
                <c:pt idx="43">
                  <c:v>-2.54</c:v>
                </c:pt>
                <c:pt idx="44">
                  <c:v>0</c:v>
                </c:pt>
                <c:pt idx="45">
                  <c:v>-2.54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-2.54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5.08</c:v>
                </c:pt>
                <c:pt idx="54">
                  <c:v>10.16</c:v>
                </c:pt>
                <c:pt idx="55">
                  <c:v>-5.08</c:v>
                </c:pt>
                <c:pt idx="56">
                  <c:v>0</c:v>
                </c:pt>
                <c:pt idx="57">
                  <c:v>17.779999999999998</c:v>
                </c:pt>
                <c:pt idx="58">
                  <c:v>-5.08</c:v>
                </c:pt>
                <c:pt idx="59">
                  <c:v>0</c:v>
                </c:pt>
                <c:pt idx="60">
                  <c:v>-2.54</c:v>
                </c:pt>
                <c:pt idx="61">
                  <c:v>-2.54</c:v>
                </c:pt>
                <c:pt idx="62">
                  <c:v>5.08</c:v>
                </c:pt>
                <c:pt idx="63">
                  <c:v>2.54</c:v>
                </c:pt>
                <c:pt idx="64">
                  <c:v>7.6199999999999992</c:v>
                </c:pt>
                <c:pt idx="65">
                  <c:v>7.6199999999999992</c:v>
                </c:pt>
                <c:pt idx="66">
                  <c:v>-7.6199999999999992</c:v>
                </c:pt>
                <c:pt idx="67">
                  <c:v>0</c:v>
                </c:pt>
                <c:pt idx="68">
                  <c:v>-2.54</c:v>
                </c:pt>
                <c:pt idx="69">
                  <c:v>2.54</c:v>
                </c:pt>
                <c:pt idx="70">
                  <c:v>-2.54</c:v>
                </c:pt>
                <c:pt idx="71">
                  <c:v>0</c:v>
                </c:pt>
                <c:pt idx="72">
                  <c:v>0</c:v>
                </c:pt>
                <c:pt idx="73">
                  <c:v>-2.54</c:v>
                </c:pt>
                <c:pt idx="74">
                  <c:v>0</c:v>
                </c:pt>
                <c:pt idx="75">
                  <c:v>-2.54</c:v>
                </c:pt>
                <c:pt idx="76">
                  <c:v>2.54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-2.54</c:v>
                </c:pt>
                <c:pt idx="81">
                  <c:v>7.6199999999999992</c:v>
                </c:pt>
                <c:pt idx="82">
                  <c:v>0</c:v>
                </c:pt>
                <c:pt idx="83">
                  <c:v>-2.54</c:v>
                </c:pt>
                <c:pt idx="84">
                  <c:v>-2.54</c:v>
                </c:pt>
                <c:pt idx="85">
                  <c:v>0</c:v>
                </c:pt>
                <c:pt idx="86">
                  <c:v>0</c:v>
                </c:pt>
                <c:pt idx="87">
                  <c:v>5.08</c:v>
                </c:pt>
                <c:pt idx="88">
                  <c:v>0</c:v>
                </c:pt>
                <c:pt idx="89">
                  <c:v>2.54</c:v>
                </c:pt>
                <c:pt idx="90">
                  <c:v>5.08</c:v>
                </c:pt>
                <c:pt idx="91">
                  <c:v>-2.54</c:v>
                </c:pt>
                <c:pt idx="92">
                  <c:v>-73.66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ser>
          <c:idx val="0"/>
          <c:order val="1"/>
          <c:tx>
            <c:v>Snowtel SWE mm</c:v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ppt,T,snow'!$X$4:$X$98</c:f>
              <c:numCache>
                <c:formatCode>General</c:formatCode>
                <c:ptCount val="95"/>
                <c:pt idx="0">
                  <c:v>0</c:v>
                </c:pt>
                <c:pt idx="1">
                  <c:v>7.6199999999999992</c:v>
                </c:pt>
                <c:pt idx="2">
                  <c:v>7.6199999999999992</c:v>
                </c:pt>
                <c:pt idx="3">
                  <c:v>12.700000000000003</c:v>
                </c:pt>
                <c:pt idx="4">
                  <c:v>0</c:v>
                </c:pt>
                <c:pt idx="5">
                  <c:v>-2.5400000000000023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5.0799999999999983</c:v>
                </c:pt>
                <c:pt idx="17">
                  <c:v>2.5400000000000023</c:v>
                </c:pt>
                <c:pt idx="18">
                  <c:v>2.5399999999999965</c:v>
                </c:pt>
                <c:pt idx="19">
                  <c:v>0</c:v>
                </c:pt>
                <c:pt idx="20">
                  <c:v>2.5400000000000023</c:v>
                </c:pt>
                <c:pt idx="21">
                  <c:v>0</c:v>
                </c:pt>
                <c:pt idx="22">
                  <c:v>5.0799999999999983</c:v>
                </c:pt>
                <c:pt idx="23">
                  <c:v>5.0799999999999983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7.6200000000000063</c:v>
                </c:pt>
                <c:pt idx="29">
                  <c:v>0</c:v>
                </c:pt>
                <c:pt idx="30">
                  <c:v>5.079999999999993</c:v>
                </c:pt>
                <c:pt idx="31">
                  <c:v>5.0800000000000045</c:v>
                </c:pt>
                <c:pt idx="32">
                  <c:v>7.6199999999999948</c:v>
                </c:pt>
                <c:pt idx="33">
                  <c:v>2.5400000000000023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2.5400000000000023</c:v>
                </c:pt>
                <c:pt idx="42">
                  <c:v>2.5400000000000023</c:v>
                </c:pt>
                <c:pt idx="43">
                  <c:v>2.5399999999999907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2.5400000000000023</c:v>
                </c:pt>
                <c:pt idx="54">
                  <c:v>5.0800000000000045</c:v>
                </c:pt>
                <c:pt idx="55">
                  <c:v>0</c:v>
                </c:pt>
                <c:pt idx="56">
                  <c:v>2.5400000000000023</c:v>
                </c:pt>
                <c:pt idx="57">
                  <c:v>12.7</c:v>
                </c:pt>
                <c:pt idx="58">
                  <c:v>2.5399999999999907</c:v>
                </c:pt>
                <c:pt idx="59">
                  <c:v>2.5400000000000134</c:v>
                </c:pt>
                <c:pt idx="60">
                  <c:v>5.0799999999999814</c:v>
                </c:pt>
                <c:pt idx="61">
                  <c:v>0</c:v>
                </c:pt>
                <c:pt idx="62">
                  <c:v>0</c:v>
                </c:pt>
                <c:pt idx="63">
                  <c:v>5.0800000000000045</c:v>
                </c:pt>
                <c:pt idx="64">
                  <c:v>7.6199999999999948</c:v>
                </c:pt>
                <c:pt idx="65">
                  <c:v>5.0800000000000045</c:v>
                </c:pt>
                <c:pt idx="66">
                  <c:v>0</c:v>
                </c:pt>
                <c:pt idx="67">
                  <c:v>2.5400000000000134</c:v>
                </c:pt>
                <c:pt idx="68">
                  <c:v>0</c:v>
                </c:pt>
                <c:pt idx="69">
                  <c:v>2.5399999999999907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5.0800000000000045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2.5399999999999907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2.5400000000000134</c:v>
                </c:pt>
                <c:pt idx="88">
                  <c:v>0</c:v>
                </c:pt>
                <c:pt idx="89">
                  <c:v>7.6199999999999948</c:v>
                </c:pt>
                <c:pt idx="90">
                  <c:v>2.5399999999999907</c:v>
                </c:pt>
                <c:pt idx="91">
                  <c:v>2.5400000000000134</c:v>
                </c:pt>
                <c:pt idx="92">
                  <c:v>-162.56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gapWidth val="0"/>
        <c:axId val="61650432"/>
        <c:axId val="61652352"/>
      </c:barChart>
      <c:dateAx>
        <c:axId val="6165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50074079252856996"/>
              <c:y val="0.96514161667801313"/>
            </c:manualLayout>
          </c:layout>
          <c:spPr>
            <a:noFill/>
            <a:ln w="25400">
              <a:noFill/>
            </a:ln>
          </c:spPr>
        </c:title>
        <c:numFmt formatCode="m/d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5235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6165235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Snow Depth (cm)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Snow Water Equivalent (mm)</a:t>
                </a:r>
              </a:p>
            </c:rich>
          </c:tx>
          <c:layout>
            <c:manualLayout>
              <c:xMode val="edge"/>
              <c:yMode val="edge"/>
              <c:x val="0"/>
              <c:y val="0.270152470745398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50432"/>
        <c:crossesAt val="41183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0033296337402884"/>
          <c:y val="0.22838499184339314"/>
          <c:w val="0.90344062153163152"/>
          <c:h val="0.296900489396411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C1 Accumulated Precipitation &amp; Air Temperature
Snotel Snowpack Depth &amp; Density</a:t>
            </a:r>
          </a:p>
        </c:rich>
      </c:tx>
      <c:layout>
        <c:manualLayout>
          <c:xMode val="edge"/>
          <c:yMode val="edge"/>
          <c:x val="0.2311111111111111"/>
          <c:y val="9.819967266775777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22222222222223"/>
          <c:y val="0.11783960720130933"/>
          <c:w val="0.76777777777777778"/>
          <c:h val="0.73158756137479541"/>
        </c:manualLayout>
      </c:layout>
      <c:scatterChart>
        <c:scatterStyle val="lineMarker"/>
        <c:ser>
          <c:idx val="0"/>
          <c:order val="0"/>
          <c:tx>
            <c:strRef>
              <c:f>'Data- ppt,T,snow'!$U$3</c:f>
              <c:strCache>
                <c:ptCount val="1"/>
                <c:pt idx="0">
                  <c:v>Actual Snow Depth cm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xVal>
          <c:yVal>
            <c:numRef>
              <c:f>'Data- ppt,T,snow'!$U$4:$U$101</c:f>
              <c:numCache>
                <c:formatCode>General</c:formatCode>
                <c:ptCount val="98"/>
                <c:pt idx="0">
                  <c:v>0</c:v>
                </c:pt>
                <c:pt idx="1">
                  <c:v>2.54</c:v>
                </c:pt>
                <c:pt idx="2">
                  <c:v>5.08</c:v>
                </c:pt>
                <c:pt idx="3">
                  <c:v>15.239999999999998</c:v>
                </c:pt>
                <c:pt idx="4">
                  <c:v>15.239999999999998</c:v>
                </c:pt>
                <c:pt idx="5">
                  <c:v>15.239999999999998</c:v>
                </c:pt>
                <c:pt idx="6">
                  <c:v>12.7</c:v>
                </c:pt>
                <c:pt idx="7">
                  <c:v>12.7</c:v>
                </c:pt>
                <c:pt idx="8">
                  <c:v>12.7</c:v>
                </c:pt>
                <c:pt idx="9">
                  <c:v>12.7</c:v>
                </c:pt>
                <c:pt idx="10">
                  <c:v>12.7</c:v>
                </c:pt>
                <c:pt idx="11">
                  <c:v>12.7</c:v>
                </c:pt>
                <c:pt idx="12">
                  <c:v>12.7</c:v>
                </c:pt>
                <c:pt idx="13">
                  <c:v>10.16</c:v>
                </c:pt>
                <c:pt idx="14">
                  <c:v>7.6199999999999992</c:v>
                </c:pt>
                <c:pt idx="15">
                  <c:v>7.6199999999999992</c:v>
                </c:pt>
                <c:pt idx="16">
                  <c:v>15.239999999999998</c:v>
                </c:pt>
                <c:pt idx="17">
                  <c:v>20.32</c:v>
                </c:pt>
                <c:pt idx="18">
                  <c:v>20.32</c:v>
                </c:pt>
                <c:pt idx="19">
                  <c:v>17.779999999999998</c:v>
                </c:pt>
                <c:pt idx="20">
                  <c:v>17.779999999999998</c:v>
                </c:pt>
                <c:pt idx="21">
                  <c:v>17.779999999999998</c:v>
                </c:pt>
                <c:pt idx="22">
                  <c:v>25.4</c:v>
                </c:pt>
                <c:pt idx="23">
                  <c:v>30.479999999999997</c:v>
                </c:pt>
                <c:pt idx="24">
                  <c:v>27.939999999999998</c:v>
                </c:pt>
                <c:pt idx="25">
                  <c:v>25.4</c:v>
                </c:pt>
                <c:pt idx="26">
                  <c:v>22.86</c:v>
                </c:pt>
                <c:pt idx="27">
                  <c:v>22.86</c:v>
                </c:pt>
                <c:pt idx="28">
                  <c:v>30.479999999999997</c:v>
                </c:pt>
                <c:pt idx="29">
                  <c:v>30.479999999999997</c:v>
                </c:pt>
                <c:pt idx="30">
                  <c:v>33.019999999999996</c:v>
                </c:pt>
                <c:pt idx="31">
                  <c:v>33.019999999999996</c:v>
                </c:pt>
                <c:pt idx="32">
                  <c:v>43.179999999999993</c:v>
                </c:pt>
                <c:pt idx="33">
                  <c:v>38.1</c:v>
                </c:pt>
                <c:pt idx="34">
                  <c:v>35.559999999999995</c:v>
                </c:pt>
                <c:pt idx="35">
                  <c:v>35.559999999999995</c:v>
                </c:pt>
                <c:pt idx="36">
                  <c:v>35.559999999999995</c:v>
                </c:pt>
                <c:pt idx="37">
                  <c:v>35.559999999999995</c:v>
                </c:pt>
                <c:pt idx="38">
                  <c:v>35.559999999999995</c:v>
                </c:pt>
                <c:pt idx="39">
                  <c:v>33.019999999999996</c:v>
                </c:pt>
                <c:pt idx="40">
                  <c:v>35.559999999999995</c:v>
                </c:pt>
                <c:pt idx="41">
                  <c:v>43.179999999999993</c:v>
                </c:pt>
                <c:pt idx="42">
                  <c:v>43.179999999999993</c:v>
                </c:pt>
                <c:pt idx="43">
                  <c:v>40.64</c:v>
                </c:pt>
                <c:pt idx="44">
                  <c:v>40.64</c:v>
                </c:pt>
                <c:pt idx="45">
                  <c:v>38.1</c:v>
                </c:pt>
                <c:pt idx="46">
                  <c:v>38.1</c:v>
                </c:pt>
                <c:pt idx="47">
                  <c:v>38.1</c:v>
                </c:pt>
                <c:pt idx="48">
                  <c:v>38.1</c:v>
                </c:pt>
                <c:pt idx="49">
                  <c:v>35.559999999999995</c:v>
                </c:pt>
                <c:pt idx="50">
                  <c:v>35.559999999999995</c:v>
                </c:pt>
                <c:pt idx="51">
                  <c:v>35.559999999999995</c:v>
                </c:pt>
                <c:pt idx="52">
                  <c:v>35.559999999999995</c:v>
                </c:pt>
                <c:pt idx="53">
                  <c:v>40.64</c:v>
                </c:pt>
                <c:pt idx="54">
                  <c:v>50.8</c:v>
                </c:pt>
                <c:pt idx="55">
                  <c:v>45.72</c:v>
                </c:pt>
                <c:pt idx="56">
                  <c:v>45.72</c:v>
                </c:pt>
                <c:pt idx="57">
                  <c:v>63.5</c:v>
                </c:pt>
                <c:pt idx="58">
                  <c:v>58.419999999999995</c:v>
                </c:pt>
                <c:pt idx="59">
                  <c:v>58.419999999999995</c:v>
                </c:pt>
                <c:pt idx="60">
                  <c:v>55.879999999999995</c:v>
                </c:pt>
                <c:pt idx="61">
                  <c:v>53.339999999999996</c:v>
                </c:pt>
                <c:pt idx="62">
                  <c:v>58.419999999999995</c:v>
                </c:pt>
                <c:pt idx="63">
                  <c:v>60.959999999999994</c:v>
                </c:pt>
                <c:pt idx="64">
                  <c:v>68.58</c:v>
                </c:pt>
                <c:pt idx="65">
                  <c:v>76.2</c:v>
                </c:pt>
                <c:pt idx="66">
                  <c:v>68.58</c:v>
                </c:pt>
                <c:pt idx="67">
                  <c:v>68.58</c:v>
                </c:pt>
                <c:pt idx="68">
                  <c:v>66.039999999999992</c:v>
                </c:pt>
                <c:pt idx="69">
                  <c:v>68.58</c:v>
                </c:pt>
                <c:pt idx="70">
                  <c:v>66.039999999999992</c:v>
                </c:pt>
                <c:pt idx="71">
                  <c:v>66.039999999999992</c:v>
                </c:pt>
                <c:pt idx="72">
                  <c:v>66.039999999999992</c:v>
                </c:pt>
                <c:pt idx="73">
                  <c:v>63.5</c:v>
                </c:pt>
                <c:pt idx="74">
                  <c:v>63.5</c:v>
                </c:pt>
                <c:pt idx="75">
                  <c:v>60.959999999999994</c:v>
                </c:pt>
                <c:pt idx="76">
                  <c:v>63.5</c:v>
                </c:pt>
                <c:pt idx="77">
                  <c:v>63.5</c:v>
                </c:pt>
                <c:pt idx="78">
                  <c:v>63.5</c:v>
                </c:pt>
                <c:pt idx="79">
                  <c:v>63.5</c:v>
                </c:pt>
                <c:pt idx="80">
                  <c:v>60.959999999999994</c:v>
                </c:pt>
                <c:pt idx="81">
                  <c:v>68.58</c:v>
                </c:pt>
                <c:pt idx="82">
                  <c:v>68.58</c:v>
                </c:pt>
                <c:pt idx="83">
                  <c:v>66.039999999999992</c:v>
                </c:pt>
                <c:pt idx="84">
                  <c:v>63.5</c:v>
                </c:pt>
                <c:pt idx="85">
                  <c:v>63.5</c:v>
                </c:pt>
                <c:pt idx="86">
                  <c:v>63.5</c:v>
                </c:pt>
                <c:pt idx="87">
                  <c:v>68.58</c:v>
                </c:pt>
                <c:pt idx="88">
                  <c:v>68.58</c:v>
                </c:pt>
                <c:pt idx="89">
                  <c:v>71.11999999999999</c:v>
                </c:pt>
                <c:pt idx="90">
                  <c:v>76.2</c:v>
                </c:pt>
                <c:pt idx="91">
                  <c:v>73.66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'Data- ppt,T,snow'!$J$3</c:f>
              <c:strCache>
                <c:ptCount val="1"/>
                <c:pt idx="0">
                  <c:v>Cummulative C1 ppt mm</c:v>
                </c:pt>
              </c:strCache>
            </c:strRef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xVal>
          <c:yVal>
            <c:numRef>
              <c:f>'Data- ppt,T,snow'!$J$4:$J$101</c:f>
              <c:numCache>
                <c:formatCode>General</c:formatCode>
                <c:ptCount val="98"/>
                <c:pt idx="0">
                  <c:v>11</c:v>
                </c:pt>
                <c:pt idx="1">
                  <c:v>25</c:v>
                </c:pt>
                <c:pt idx="2">
                  <c:v>42</c:v>
                </c:pt>
                <c:pt idx="3">
                  <c:v>43</c:v>
                </c:pt>
                <c:pt idx="4">
                  <c:v>43</c:v>
                </c:pt>
                <c:pt idx="5">
                  <c:v>44</c:v>
                </c:pt>
                <c:pt idx="6">
                  <c:v>44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59</c:v>
                </c:pt>
                <c:pt idx="16">
                  <c:v>64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71</c:v>
                </c:pt>
                <c:pt idx="22">
                  <c:v>77</c:v>
                </c:pt>
                <c:pt idx="23">
                  <c:v>77</c:v>
                </c:pt>
                <c:pt idx="24">
                  <c:v>77</c:v>
                </c:pt>
                <c:pt idx="25">
                  <c:v>77</c:v>
                </c:pt>
                <c:pt idx="26">
                  <c:v>77</c:v>
                </c:pt>
                <c:pt idx="27">
                  <c:v>82</c:v>
                </c:pt>
                <c:pt idx="28">
                  <c:v>82</c:v>
                </c:pt>
                <c:pt idx="29">
                  <c:v>86</c:v>
                </c:pt>
                <c:pt idx="30">
                  <c:v>86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98</c:v>
                </c:pt>
                <c:pt idx="37">
                  <c:v>101</c:v>
                </c:pt>
                <c:pt idx="38">
                  <c:v>101</c:v>
                </c:pt>
                <c:pt idx="39">
                  <c:v>101</c:v>
                </c:pt>
                <c:pt idx="40">
                  <c:v>103</c:v>
                </c:pt>
                <c:pt idx="41">
                  <c:v>104</c:v>
                </c:pt>
                <c:pt idx="42">
                  <c:v>104</c:v>
                </c:pt>
                <c:pt idx="43">
                  <c:v>104</c:v>
                </c:pt>
                <c:pt idx="44">
                  <c:v>104</c:v>
                </c:pt>
                <c:pt idx="45">
                  <c:v>104</c:v>
                </c:pt>
                <c:pt idx="46">
                  <c:v>104</c:v>
                </c:pt>
                <c:pt idx="47">
                  <c:v>104</c:v>
                </c:pt>
                <c:pt idx="48">
                  <c:v>104</c:v>
                </c:pt>
                <c:pt idx="49">
                  <c:v>106</c:v>
                </c:pt>
                <c:pt idx="50">
                  <c:v>106</c:v>
                </c:pt>
                <c:pt idx="51">
                  <c:v>106</c:v>
                </c:pt>
                <c:pt idx="52">
                  <c:v>111</c:v>
                </c:pt>
                <c:pt idx="53">
                  <c:v>117</c:v>
                </c:pt>
                <c:pt idx="54">
                  <c:v>117</c:v>
                </c:pt>
                <c:pt idx="55">
                  <c:v>117</c:v>
                </c:pt>
                <c:pt idx="56">
                  <c:v>131</c:v>
                </c:pt>
                <c:pt idx="57">
                  <c:v>131</c:v>
                </c:pt>
                <c:pt idx="58">
                  <c:v>132</c:v>
                </c:pt>
                <c:pt idx="59">
                  <c:v>132</c:v>
                </c:pt>
                <c:pt idx="60">
                  <c:v>132</c:v>
                </c:pt>
                <c:pt idx="61">
                  <c:v>134</c:v>
                </c:pt>
                <c:pt idx="62">
                  <c:v>136</c:v>
                </c:pt>
                <c:pt idx="63">
                  <c:v>147</c:v>
                </c:pt>
                <c:pt idx="64">
                  <c:v>152</c:v>
                </c:pt>
                <c:pt idx="65">
                  <c:v>152</c:v>
                </c:pt>
                <c:pt idx="66">
                  <c:v>154</c:v>
                </c:pt>
                <c:pt idx="67">
                  <c:v>155</c:v>
                </c:pt>
                <c:pt idx="68">
                  <c:v>156</c:v>
                </c:pt>
                <c:pt idx="69">
                  <c:v>156</c:v>
                </c:pt>
                <c:pt idx="70">
                  <c:v>156</c:v>
                </c:pt>
                <c:pt idx="71">
                  <c:v>156</c:v>
                </c:pt>
                <c:pt idx="72">
                  <c:v>156</c:v>
                </c:pt>
                <c:pt idx="73">
                  <c:v>156</c:v>
                </c:pt>
                <c:pt idx="74">
                  <c:v>156</c:v>
                </c:pt>
                <c:pt idx="75">
                  <c:v>156</c:v>
                </c:pt>
                <c:pt idx="76">
                  <c:v>156</c:v>
                </c:pt>
                <c:pt idx="77">
                  <c:v>156</c:v>
                </c:pt>
                <c:pt idx="78">
                  <c:v>156</c:v>
                </c:pt>
                <c:pt idx="79">
                  <c:v>156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83">
                  <c:v>159</c:v>
                </c:pt>
                <c:pt idx="84">
                  <c:v>159</c:v>
                </c:pt>
                <c:pt idx="85">
                  <c:v>159</c:v>
                </c:pt>
                <c:pt idx="86">
                  <c:v>162</c:v>
                </c:pt>
                <c:pt idx="87">
                  <c:v>162</c:v>
                </c:pt>
                <c:pt idx="88">
                  <c:v>164</c:v>
                </c:pt>
                <c:pt idx="89">
                  <c:v>167</c:v>
                </c:pt>
                <c:pt idx="90">
                  <c:v>167</c:v>
                </c:pt>
                <c:pt idx="91">
                  <c:v>167</c:v>
                </c:pt>
                <c:pt idx="92">
                  <c:v>167</c:v>
                </c:pt>
                <c:pt idx="93">
                  <c:v>167</c:v>
                </c:pt>
                <c:pt idx="94">
                  <c:v>167</c:v>
                </c:pt>
              </c:numCache>
            </c:numRef>
          </c:yVal>
        </c:ser>
        <c:ser>
          <c:idx val="4"/>
          <c:order val="4"/>
          <c:tx>
            <c:strRef>
              <c:f>'Data- ppt,T,snow'!$F$3</c:f>
              <c:strCache>
                <c:ptCount val="1"/>
                <c:pt idx="0">
                  <c:v>Diurnal T Range (DTR)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xVal>
          <c:yVal>
            <c:numRef>
              <c:f>'Data- ppt,T,snow'!$F$4:$F$101</c:f>
              <c:numCache>
                <c:formatCode>General</c:formatCode>
                <c:ptCount val="98"/>
                <c:pt idx="0">
                  <c:v>14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13</c:v>
                </c:pt>
                <c:pt idx="5">
                  <c:v>16</c:v>
                </c:pt>
                <c:pt idx="6">
                  <c:v>10</c:v>
                </c:pt>
                <c:pt idx="7">
                  <c:v>5</c:v>
                </c:pt>
                <c:pt idx="8">
                  <c:v>11</c:v>
                </c:pt>
                <c:pt idx="9">
                  <c:v>12</c:v>
                </c:pt>
                <c:pt idx="10">
                  <c:v>6</c:v>
                </c:pt>
                <c:pt idx="11">
                  <c:v>8</c:v>
                </c:pt>
                <c:pt idx="12">
                  <c:v>12</c:v>
                </c:pt>
                <c:pt idx="13">
                  <c:v>14</c:v>
                </c:pt>
                <c:pt idx="14">
                  <c:v>12</c:v>
                </c:pt>
                <c:pt idx="15">
                  <c:v>7</c:v>
                </c:pt>
                <c:pt idx="16">
                  <c:v>2</c:v>
                </c:pt>
                <c:pt idx="17">
                  <c:v>4</c:v>
                </c:pt>
                <c:pt idx="18">
                  <c:v>10</c:v>
                </c:pt>
                <c:pt idx="19">
                  <c:v>14</c:v>
                </c:pt>
                <c:pt idx="20">
                  <c:v>9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14</c:v>
                </c:pt>
                <c:pt idx="25">
                  <c:v>19</c:v>
                </c:pt>
                <c:pt idx="26">
                  <c:v>11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  <c:pt idx="31">
                  <c:v>5</c:v>
                </c:pt>
                <c:pt idx="32">
                  <c:v>11</c:v>
                </c:pt>
                <c:pt idx="33">
                  <c:v>20</c:v>
                </c:pt>
                <c:pt idx="34">
                  <c:v>13</c:v>
                </c:pt>
                <c:pt idx="35">
                  <c:v>4</c:v>
                </c:pt>
                <c:pt idx="36">
                  <c:v>9</c:v>
                </c:pt>
                <c:pt idx="37">
                  <c:v>-3</c:v>
                </c:pt>
                <c:pt idx="38">
                  <c:v>14</c:v>
                </c:pt>
                <c:pt idx="39">
                  <c:v>20</c:v>
                </c:pt>
                <c:pt idx="40">
                  <c:v>13</c:v>
                </c:pt>
                <c:pt idx="41">
                  <c:v>7</c:v>
                </c:pt>
                <c:pt idx="42">
                  <c:v>12</c:v>
                </c:pt>
                <c:pt idx="43">
                  <c:v>13</c:v>
                </c:pt>
                <c:pt idx="44">
                  <c:v>7</c:v>
                </c:pt>
                <c:pt idx="45">
                  <c:v>18</c:v>
                </c:pt>
                <c:pt idx="46">
                  <c:v>9</c:v>
                </c:pt>
                <c:pt idx="47">
                  <c:v>15</c:v>
                </c:pt>
                <c:pt idx="48">
                  <c:v>15</c:v>
                </c:pt>
                <c:pt idx="49">
                  <c:v>3</c:v>
                </c:pt>
                <c:pt idx="50">
                  <c:v>8</c:v>
                </c:pt>
                <c:pt idx="51">
                  <c:v>4</c:v>
                </c:pt>
                <c:pt idx="52">
                  <c:v>6</c:v>
                </c:pt>
                <c:pt idx="53">
                  <c:v>3</c:v>
                </c:pt>
                <c:pt idx="54">
                  <c:v>15</c:v>
                </c:pt>
                <c:pt idx="55">
                  <c:v>18</c:v>
                </c:pt>
                <c:pt idx="56">
                  <c:v>3</c:v>
                </c:pt>
                <c:pt idx="57">
                  <c:v>7</c:v>
                </c:pt>
                <c:pt idx="58">
                  <c:v>4</c:v>
                </c:pt>
                <c:pt idx="59">
                  <c:v>14</c:v>
                </c:pt>
                <c:pt idx="60">
                  <c:v>18</c:v>
                </c:pt>
                <c:pt idx="61">
                  <c:v>8</c:v>
                </c:pt>
                <c:pt idx="62">
                  <c:v>-1</c:v>
                </c:pt>
                <c:pt idx="63">
                  <c:v>3</c:v>
                </c:pt>
                <c:pt idx="64">
                  <c:v>-3</c:v>
                </c:pt>
                <c:pt idx="65">
                  <c:v>-7</c:v>
                </c:pt>
                <c:pt idx="66">
                  <c:v>11</c:v>
                </c:pt>
                <c:pt idx="67">
                  <c:v>5</c:v>
                </c:pt>
                <c:pt idx="68">
                  <c:v>24</c:v>
                </c:pt>
                <c:pt idx="69">
                  <c:v>25</c:v>
                </c:pt>
                <c:pt idx="70">
                  <c:v>16</c:v>
                </c:pt>
                <c:pt idx="71">
                  <c:v>16</c:v>
                </c:pt>
                <c:pt idx="72">
                  <c:v>12</c:v>
                </c:pt>
                <c:pt idx="73">
                  <c:v>24</c:v>
                </c:pt>
                <c:pt idx="74">
                  <c:v>28</c:v>
                </c:pt>
                <c:pt idx="75">
                  <c:v>27</c:v>
                </c:pt>
                <c:pt idx="76">
                  <c:v>16</c:v>
                </c:pt>
                <c:pt idx="77">
                  <c:v>19</c:v>
                </c:pt>
                <c:pt idx="78">
                  <c:v>13</c:v>
                </c:pt>
                <c:pt idx="79">
                  <c:v>10</c:v>
                </c:pt>
                <c:pt idx="80">
                  <c:v>2</c:v>
                </c:pt>
                <c:pt idx="81">
                  <c:v>11</c:v>
                </c:pt>
                <c:pt idx="82">
                  <c:v>14</c:v>
                </c:pt>
                <c:pt idx="83">
                  <c:v>11</c:v>
                </c:pt>
                <c:pt idx="84">
                  <c:v>7</c:v>
                </c:pt>
                <c:pt idx="85">
                  <c:v>12</c:v>
                </c:pt>
                <c:pt idx="86">
                  <c:v>5</c:v>
                </c:pt>
                <c:pt idx="87">
                  <c:v>5</c:v>
                </c:pt>
                <c:pt idx="88">
                  <c:v>4</c:v>
                </c:pt>
                <c:pt idx="89">
                  <c:v>10</c:v>
                </c:pt>
                <c:pt idx="90">
                  <c:v>9</c:v>
                </c:pt>
                <c:pt idx="91">
                  <c:v>8</c:v>
                </c:pt>
                <c:pt idx="92">
                  <c:v>11</c:v>
                </c:pt>
                <c:pt idx="93">
                  <c:v>0</c:v>
                </c:pt>
                <c:pt idx="94">
                  <c:v>0</c:v>
                </c:pt>
              </c:numCache>
            </c:numRef>
          </c:yVal>
        </c:ser>
        <c:ser>
          <c:idx val="5"/>
          <c:order val="5"/>
          <c:tx>
            <c:v>Density (SWE/Z) *100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olid"/>
              </a:ln>
            </c:spPr>
            <c:trendlineType val="linear"/>
            <c:dispEq val="1"/>
            <c:trendlineLbl>
              <c:layout>
                <c:manualLayout>
                  <c:xMode val="edge"/>
                  <c:yMode val="edge"/>
                  <c:x val="0.75"/>
                  <c:y val="0.7266775777414075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xVal>
          <c:yVal>
            <c:numRef>
              <c:f>'Data- ppt,T,snow'!$W$4:$W$98</c:f>
              <c:numCache>
                <c:formatCode>0.000</c:formatCode>
                <c:ptCount val="95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18.333333333333336</c:v>
                </c:pt>
                <c:pt idx="4">
                  <c:v>18.333333333333336</c:v>
                </c:pt>
                <c:pt idx="5">
                  <c:v>16.666666666666664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25</c:v>
                </c:pt>
                <c:pt idx="14">
                  <c:v>33.333333333333329</c:v>
                </c:pt>
                <c:pt idx="15">
                  <c:v>33.333333333333329</c:v>
                </c:pt>
                <c:pt idx="16">
                  <c:v>20</c:v>
                </c:pt>
                <c:pt idx="17">
                  <c:v>16.25</c:v>
                </c:pt>
                <c:pt idx="18">
                  <c:v>17.5</c:v>
                </c:pt>
                <c:pt idx="19">
                  <c:v>20</c:v>
                </c:pt>
                <c:pt idx="20">
                  <c:v>21.428571428571427</c:v>
                </c:pt>
                <c:pt idx="21">
                  <c:v>21.428571428571427</c:v>
                </c:pt>
                <c:pt idx="22">
                  <c:v>17</c:v>
                </c:pt>
                <c:pt idx="23">
                  <c:v>15.833333333333332</c:v>
                </c:pt>
                <c:pt idx="24">
                  <c:v>17.272727272727273</c:v>
                </c:pt>
                <c:pt idx="25">
                  <c:v>19</c:v>
                </c:pt>
                <c:pt idx="26">
                  <c:v>21.111111111111111</c:v>
                </c:pt>
                <c:pt idx="27">
                  <c:v>21.111111111111111</c:v>
                </c:pt>
                <c:pt idx="28">
                  <c:v>18.333333333333336</c:v>
                </c:pt>
                <c:pt idx="29">
                  <c:v>18.333333333333336</c:v>
                </c:pt>
                <c:pt idx="30">
                  <c:v>18.46153846153846</c:v>
                </c:pt>
                <c:pt idx="31">
                  <c:v>20</c:v>
                </c:pt>
                <c:pt idx="32">
                  <c:v>17.058823529411764</c:v>
                </c:pt>
                <c:pt idx="33">
                  <c:v>20</c:v>
                </c:pt>
                <c:pt idx="34">
                  <c:v>21.428571428571427</c:v>
                </c:pt>
                <c:pt idx="35">
                  <c:v>21.428571428571427</c:v>
                </c:pt>
                <c:pt idx="36">
                  <c:v>21.428571428571427</c:v>
                </c:pt>
                <c:pt idx="37">
                  <c:v>21.428571428571427</c:v>
                </c:pt>
                <c:pt idx="38">
                  <c:v>21.428571428571427</c:v>
                </c:pt>
                <c:pt idx="39">
                  <c:v>23.076923076923077</c:v>
                </c:pt>
                <c:pt idx="40">
                  <c:v>21.428571428571427</c:v>
                </c:pt>
                <c:pt idx="41">
                  <c:v>18.235294117647062</c:v>
                </c:pt>
                <c:pt idx="42">
                  <c:v>18.823529411764707</c:v>
                </c:pt>
                <c:pt idx="43">
                  <c:v>20.625</c:v>
                </c:pt>
                <c:pt idx="44">
                  <c:v>20.625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23.571428571428569</c:v>
                </c:pt>
                <c:pt idx="50">
                  <c:v>23.571428571428569</c:v>
                </c:pt>
                <c:pt idx="51">
                  <c:v>23.571428571428569</c:v>
                </c:pt>
                <c:pt idx="52">
                  <c:v>23.571428571428569</c:v>
                </c:pt>
                <c:pt idx="53">
                  <c:v>21.25</c:v>
                </c:pt>
                <c:pt idx="54">
                  <c:v>18</c:v>
                </c:pt>
                <c:pt idx="55">
                  <c:v>20</c:v>
                </c:pt>
                <c:pt idx="56">
                  <c:v>20.555555555555557</c:v>
                </c:pt>
                <c:pt idx="57">
                  <c:v>16.8</c:v>
                </c:pt>
                <c:pt idx="58">
                  <c:v>18.695652173913043</c:v>
                </c:pt>
                <c:pt idx="59">
                  <c:v>19.130434782608695</c:v>
                </c:pt>
                <c:pt idx="60">
                  <c:v>20.909090909090907</c:v>
                </c:pt>
                <c:pt idx="61">
                  <c:v>21.904761904761902</c:v>
                </c:pt>
                <c:pt idx="62">
                  <c:v>20</c:v>
                </c:pt>
                <c:pt idx="63">
                  <c:v>20</c:v>
                </c:pt>
                <c:pt idx="64">
                  <c:v>18.888888888888889</c:v>
                </c:pt>
                <c:pt idx="65">
                  <c:v>17.666666666666668</c:v>
                </c:pt>
                <c:pt idx="66">
                  <c:v>19.62962962962963</c:v>
                </c:pt>
                <c:pt idx="67">
                  <c:v>20</c:v>
                </c:pt>
                <c:pt idx="68">
                  <c:v>20.76923076923077</c:v>
                </c:pt>
                <c:pt idx="69">
                  <c:v>20.37037037037037</c:v>
                </c:pt>
                <c:pt idx="70">
                  <c:v>21.153846153846153</c:v>
                </c:pt>
                <c:pt idx="71">
                  <c:v>21.153846153846153</c:v>
                </c:pt>
                <c:pt idx="72">
                  <c:v>21.153846153846153</c:v>
                </c:pt>
                <c:pt idx="73">
                  <c:v>22</c:v>
                </c:pt>
                <c:pt idx="74">
                  <c:v>22</c:v>
                </c:pt>
                <c:pt idx="75">
                  <c:v>23.75</c:v>
                </c:pt>
                <c:pt idx="76">
                  <c:v>22.8</c:v>
                </c:pt>
                <c:pt idx="77">
                  <c:v>22.8</c:v>
                </c:pt>
                <c:pt idx="78">
                  <c:v>22.8</c:v>
                </c:pt>
                <c:pt idx="79">
                  <c:v>22.8</c:v>
                </c:pt>
                <c:pt idx="80">
                  <c:v>23.75</c:v>
                </c:pt>
                <c:pt idx="81">
                  <c:v>21.111111111111111</c:v>
                </c:pt>
                <c:pt idx="82">
                  <c:v>21.481481481481481</c:v>
                </c:pt>
                <c:pt idx="83">
                  <c:v>22.307692307692307</c:v>
                </c:pt>
                <c:pt idx="84">
                  <c:v>23.2</c:v>
                </c:pt>
                <c:pt idx="85">
                  <c:v>23.2</c:v>
                </c:pt>
                <c:pt idx="86">
                  <c:v>23.2</c:v>
                </c:pt>
                <c:pt idx="87">
                  <c:v>21.851851851851851</c:v>
                </c:pt>
                <c:pt idx="88">
                  <c:v>21.851851851851851</c:v>
                </c:pt>
                <c:pt idx="89">
                  <c:v>22.142857142857146</c:v>
                </c:pt>
                <c:pt idx="90">
                  <c:v>21</c:v>
                </c:pt>
                <c:pt idx="91">
                  <c:v>22.068965517241381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yVal>
        </c:ser>
        <c:axId val="69011712"/>
        <c:axId val="69022464"/>
      </c:scatterChart>
      <c:scatterChart>
        <c:scatterStyle val="lineMarker"/>
        <c:ser>
          <c:idx val="2"/>
          <c:order val="2"/>
          <c:tx>
            <c:v>T max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xVal>
          <c:yVal>
            <c:numRef>
              <c:f>'Data- ppt,T,snow'!$C$4:$C$101</c:f>
              <c:numCache>
                <c:formatCode>General</c:formatCode>
                <c:ptCount val="98"/>
                <c:pt idx="0">
                  <c:v>12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5</c:v>
                </c:pt>
                <c:pt idx="16">
                  <c:v>-3</c:v>
                </c:pt>
                <c:pt idx="17">
                  <c:v>-4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1">
                  <c:v>4</c:v>
                </c:pt>
                <c:pt idx="22">
                  <c:v>-5</c:v>
                </c:pt>
                <c:pt idx="23">
                  <c:v>-7</c:v>
                </c:pt>
                <c:pt idx="24">
                  <c:v>5</c:v>
                </c:pt>
                <c:pt idx="25">
                  <c:v>12</c:v>
                </c:pt>
                <c:pt idx="26">
                  <c:v>7</c:v>
                </c:pt>
                <c:pt idx="27">
                  <c:v>0</c:v>
                </c:pt>
                <c:pt idx="28">
                  <c:v>-7</c:v>
                </c:pt>
                <c:pt idx="29">
                  <c:v>-6</c:v>
                </c:pt>
                <c:pt idx="30">
                  <c:v>-3</c:v>
                </c:pt>
                <c:pt idx="31">
                  <c:v>-4</c:v>
                </c:pt>
                <c:pt idx="32">
                  <c:v>-6</c:v>
                </c:pt>
                <c:pt idx="33">
                  <c:v>5</c:v>
                </c:pt>
                <c:pt idx="34">
                  <c:v>7</c:v>
                </c:pt>
                <c:pt idx="35">
                  <c:v>0</c:v>
                </c:pt>
                <c:pt idx="36">
                  <c:v>2</c:v>
                </c:pt>
                <c:pt idx="37">
                  <c:v>-11</c:v>
                </c:pt>
                <c:pt idx="38">
                  <c:v>-5</c:v>
                </c:pt>
                <c:pt idx="39">
                  <c:v>-2</c:v>
                </c:pt>
                <c:pt idx="40">
                  <c:v>-4</c:v>
                </c:pt>
                <c:pt idx="41">
                  <c:v>-11</c:v>
                </c:pt>
                <c:pt idx="42">
                  <c:v>-4</c:v>
                </c:pt>
                <c:pt idx="43">
                  <c:v>-2</c:v>
                </c:pt>
                <c:pt idx="44">
                  <c:v>2</c:v>
                </c:pt>
                <c:pt idx="45">
                  <c:v>8</c:v>
                </c:pt>
                <c:pt idx="46">
                  <c:v>-1</c:v>
                </c:pt>
                <c:pt idx="47">
                  <c:v>6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2</c:v>
                </c:pt>
                <c:pt idx="53">
                  <c:v>-6</c:v>
                </c:pt>
                <c:pt idx="54">
                  <c:v>2</c:v>
                </c:pt>
                <c:pt idx="55">
                  <c:v>4</c:v>
                </c:pt>
                <c:pt idx="56">
                  <c:v>-10</c:v>
                </c:pt>
                <c:pt idx="57">
                  <c:v>-8</c:v>
                </c:pt>
                <c:pt idx="58">
                  <c:v>-12</c:v>
                </c:pt>
                <c:pt idx="59">
                  <c:v>-2</c:v>
                </c:pt>
                <c:pt idx="60">
                  <c:v>6</c:v>
                </c:pt>
                <c:pt idx="61">
                  <c:v>2</c:v>
                </c:pt>
                <c:pt idx="62">
                  <c:v>-5</c:v>
                </c:pt>
                <c:pt idx="63">
                  <c:v>-4</c:v>
                </c:pt>
                <c:pt idx="64">
                  <c:v>-9</c:v>
                </c:pt>
                <c:pt idx="65">
                  <c:v>-12</c:v>
                </c:pt>
                <c:pt idx="66">
                  <c:v>-7</c:v>
                </c:pt>
                <c:pt idx="67">
                  <c:v>-13</c:v>
                </c:pt>
                <c:pt idx="68">
                  <c:v>-3</c:v>
                </c:pt>
                <c:pt idx="69">
                  <c:v>-2</c:v>
                </c:pt>
                <c:pt idx="70">
                  <c:v>-5</c:v>
                </c:pt>
                <c:pt idx="71">
                  <c:v>-8</c:v>
                </c:pt>
                <c:pt idx="72">
                  <c:v>-8</c:v>
                </c:pt>
                <c:pt idx="73">
                  <c:v>-1</c:v>
                </c:pt>
                <c:pt idx="74">
                  <c:v>3</c:v>
                </c:pt>
                <c:pt idx="75">
                  <c:v>6</c:v>
                </c:pt>
                <c:pt idx="76">
                  <c:v>5</c:v>
                </c:pt>
                <c:pt idx="77">
                  <c:v>5</c:v>
                </c:pt>
                <c:pt idx="78">
                  <c:v>1</c:v>
                </c:pt>
                <c:pt idx="79">
                  <c:v>-2</c:v>
                </c:pt>
                <c:pt idx="80">
                  <c:v>-9</c:v>
                </c:pt>
                <c:pt idx="81">
                  <c:v>-8</c:v>
                </c:pt>
                <c:pt idx="82">
                  <c:v>-5</c:v>
                </c:pt>
                <c:pt idx="83">
                  <c:v>-3</c:v>
                </c:pt>
                <c:pt idx="84">
                  <c:v>-3</c:v>
                </c:pt>
                <c:pt idx="85">
                  <c:v>2</c:v>
                </c:pt>
                <c:pt idx="86">
                  <c:v>-3</c:v>
                </c:pt>
                <c:pt idx="87">
                  <c:v>-6</c:v>
                </c:pt>
                <c:pt idx="88">
                  <c:v>-10</c:v>
                </c:pt>
                <c:pt idx="89">
                  <c:v>-6</c:v>
                </c:pt>
                <c:pt idx="90">
                  <c:v>-1</c:v>
                </c:pt>
                <c:pt idx="91">
                  <c:v>-2</c:v>
                </c:pt>
              </c:numCache>
            </c:numRef>
          </c:yVal>
        </c:ser>
        <c:ser>
          <c:idx val="3"/>
          <c:order val="3"/>
          <c:tx>
            <c:v>T min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xVal>
          <c:yVal>
            <c:numRef>
              <c:f>'Data- ppt,T,snow'!$D$4:$D$101</c:f>
              <c:numCache>
                <c:formatCode>General</c:formatCode>
                <c:ptCount val="98"/>
                <c:pt idx="0">
                  <c:v>-2</c:v>
                </c:pt>
                <c:pt idx="1">
                  <c:v>-1</c:v>
                </c:pt>
                <c:pt idx="2">
                  <c:v>-2</c:v>
                </c:pt>
                <c:pt idx="3">
                  <c:v>-5</c:v>
                </c:pt>
                <c:pt idx="4">
                  <c:v>-5</c:v>
                </c:pt>
                <c:pt idx="5">
                  <c:v>-3</c:v>
                </c:pt>
                <c:pt idx="6">
                  <c:v>-2</c:v>
                </c:pt>
                <c:pt idx="7">
                  <c:v>-5</c:v>
                </c:pt>
                <c:pt idx="8">
                  <c:v>-5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-5</c:v>
                </c:pt>
                <c:pt idx="16">
                  <c:v>-8</c:v>
                </c:pt>
                <c:pt idx="17">
                  <c:v>-10</c:v>
                </c:pt>
                <c:pt idx="18">
                  <c:v>-15</c:v>
                </c:pt>
                <c:pt idx="19">
                  <c:v>-9</c:v>
                </c:pt>
                <c:pt idx="20">
                  <c:v>-8</c:v>
                </c:pt>
                <c:pt idx="21">
                  <c:v>-6</c:v>
                </c:pt>
                <c:pt idx="22">
                  <c:v>-9</c:v>
                </c:pt>
                <c:pt idx="23">
                  <c:v>-9</c:v>
                </c:pt>
                <c:pt idx="24">
                  <c:v>-7</c:v>
                </c:pt>
                <c:pt idx="25">
                  <c:v>-4</c:v>
                </c:pt>
                <c:pt idx="26">
                  <c:v>-5</c:v>
                </c:pt>
                <c:pt idx="27">
                  <c:v>-8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  <c:pt idx="31">
                  <c:v>-17</c:v>
                </c:pt>
                <c:pt idx="32">
                  <c:v>-15</c:v>
                </c:pt>
                <c:pt idx="33">
                  <c:v>-6</c:v>
                </c:pt>
                <c:pt idx="34">
                  <c:v>-4</c:v>
                </c:pt>
                <c:pt idx="35">
                  <c:v>-7</c:v>
                </c:pt>
                <c:pt idx="36">
                  <c:v>-8</c:v>
                </c:pt>
                <c:pt idx="37">
                  <c:v>-19</c:v>
                </c:pt>
                <c:pt idx="38">
                  <c:v>-22</c:v>
                </c:pt>
                <c:pt idx="39">
                  <c:v>-17</c:v>
                </c:pt>
                <c:pt idx="40">
                  <c:v>-18</c:v>
                </c:pt>
                <c:pt idx="41">
                  <c:v>-16</c:v>
                </c:pt>
                <c:pt idx="42">
                  <c:v>-15</c:v>
                </c:pt>
                <c:pt idx="43">
                  <c:v>-5</c:v>
                </c:pt>
                <c:pt idx="44">
                  <c:v>-10</c:v>
                </c:pt>
                <c:pt idx="45">
                  <c:v>-10</c:v>
                </c:pt>
                <c:pt idx="46">
                  <c:v>-9</c:v>
                </c:pt>
                <c:pt idx="47">
                  <c:v>-11</c:v>
                </c:pt>
                <c:pt idx="48">
                  <c:v>-3</c:v>
                </c:pt>
                <c:pt idx="49">
                  <c:v>-3</c:v>
                </c:pt>
                <c:pt idx="50">
                  <c:v>-1</c:v>
                </c:pt>
                <c:pt idx="51">
                  <c:v>-4</c:v>
                </c:pt>
                <c:pt idx="52">
                  <c:v>-9</c:v>
                </c:pt>
                <c:pt idx="53">
                  <c:v>-13</c:v>
                </c:pt>
                <c:pt idx="54">
                  <c:v>-14</c:v>
                </c:pt>
                <c:pt idx="55">
                  <c:v>-13</c:v>
                </c:pt>
                <c:pt idx="56">
                  <c:v>-15</c:v>
                </c:pt>
                <c:pt idx="57">
                  <c:v>-16</c:v>
                </c:pt>
                <c:pt idx="58">
                  <c:v>-16</c:v>
                </c:pt>
                <c:pt idx="59">
                  <c:v>-12</c:v>
                </c:pt>
                <c:pt idx="60">
                  <c:v>-6</c:v>
                </c:pt>
                <c:pt idx="61">
                  <c:v>-8</c:v>
                </c:pt>
                <c:pt idx="62">
                  <c:v>-9</c:v>
                </c:pt>
                <c:pt idx="63">
                  <c:v>-6</c:v>
                </c:pt>
                <c:pt idx="64">
                  <c:v>-5</c:v>
                </c:pt>
                <c:pt idx="65">
                  <c:v>-18</c:v>
                </c:pt>
                <c:pt idx="66">
                  <c:v>-18</c:v>
                </c:pt>
                <c:pt idx="67">
                  <c:v>-27</c:v>
                </c:pt>
                <c:pt idx="68">
                  <c:v>-27</c:v>
                </c:pt>
                <c:pt idx="69">
                  <c:v>-21</c:v>
                </c:pt>
                <c:pt idx="70">
                  <c:v>-24</c:v>
                </c:pt>
                <c:pt idx="71">
                  <c:v>-20</c:v>
                </c:pt>
                <c:pt idx="72">
                  <c:v>-25</c:v>
                </c:pt>
                <c:pt idx="73">
                  <c:v>-25</c:v>
                </c:pt>
                <c:pt idx="74">
                  <c:v>-21</c:v>
                </c:pt>
                <c:pt idx="75">
                  <c:v>-11</c:v>
                </c:pt>
                <c:pt idx="76">
                  <c:v>-14</c:v>
                </c:pt>
                <c:pt idx="77">
                  <c:v>-12</c:v>
                </c:pt>
                <c:pt idx="78">
                  <c:v>-12</c:v>
                </c:pt>
                <c:pt idx="79">
                  <c:v>-11</c:v>
                </c:pt>
                <c:pt idx="80">
                  <c:v>-19</c:v>
                </c:pt>
                <c:pt idx="81">
                  <c:v>-19</c:v>
                </c:pt>
                <c:pt idx="82">
                  <c:v>-14</c:v>
                </c:pt>
                <c:pt idx="83">
                  <c:v>-10</c:v>
                </c:pt>
                <c:pt idx="84">
                  <c:v>-10</c:v>
                </c:pt>
                <c:pt idx="85">
                  <c:v>-8</c:v>
                </c:pt>
                <c:pt idx="86">
                  <c:v>-11</c:v>
                </c:pt>
                <c:pt idx="87">
                  <c:v>-14</c:v>
                </c:pt>
                <c:pt idx="88">
                  <c:v>-16</c:v>
                </c:pt>
                <c:pt idx="89">
                  <c:v>-10</c:v>
                </c:pt>
                <c:pt idx="90">
                  <c:v>-10</c:v>
                </c:pt>
                <c:pt idx="91">
                  <c:v>-11</c:v>
                </c:pt>
              </c:numCache>
            </c:numRef>
          </c:yVal>
        </c:ser>
        <c:axId val="69024384"/>
        <c:axId val="69038464"/>
      </c:scatterChart>
      <c:valAx>
        <c:axId val="69011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6814814814814815"/>
              <c:y val="0.94989102075252796"/>
            </c:manualLayout>
          </c:layout>
          <c:spPr>
            <a:noFill/>
            <a:ln w="25400">
              <a:noFill/>
            </a:ln>
          </c:spPr>
        </c:title>
        <c:numFmt formatCode="m/d/yyyy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28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22464"/>
        <c:crosses val="autoZero"/>
        <c:crossBetween val="midCat"/>
        <c:majorUnit val="7"/>
        <c:minorUnit val="1"/>
      </c:valAx>
      <c:valAx>
        <c:axId val="69022464"/>
        <c:scaling>
          <c:orientation val="minMax"/>
          <c:max val="200"/>
          <c:min val="0"/>
        </c:scaling>
        <c:axPos val="l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Snow Depth (cm), Ppt (mm), DTR (C)
Snow Density (x100)</a:t>
                </a:r>
              </a:p>
            </c:rich>
          </c:tx>
          <c:layout>
            <c:manualLayout>
              <c:xMode val="edge"/>
              <c:yMode val="edge"/>
              <c:x val="1.1111111111111111E-3"/>
              <c:y val="0.273322422258592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1712"/>
        <c:crosses val="autoZero"/>
        <c:crossBetween val="midCat"/>
        <c:majorUnit val="20"/>
      </c:valAx>
      <c:valAx>
        <c:axId val="69024384"/>
        <c:scaling>
          <c:orientation val="minMax"/>
        </c:scaling>
        <c:delete val="1"/>
        <c:axPos val="b"/>
        <c:numFmt formatCode="m/d/yyyy" sourceLinked="1"/>
        <c:tickLblPos val="none"/>
        <c:crossAx val="69038464"/>
        <c:crosses val="autoZero"/>
        <c:crossBetween val="midCat"/>
      </c:valAx>
      <c:valAx>
        <c:axId val="69038464"/>
        <c:scaling>
          <c:orientation val="minMax"/>
          <c:max val="20"/>
          <c:min val="-140"/>
        </c:scaling>
        <c:axPos val="r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(C)</a:t>
                </a:r>
              </a:p>
            </c:rich>
          </c:tx>
          <c:layout>
            <c:manualLayout>
              <c:xMode val="edge"/>
              <c:yMode val="edge"/>
              <c:x val="0.91851851851851851"/>
              <c:y val="0.115468524865770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24384"/>
        <c:crosses val="max"/>
        <c:crossBetween val="midCat"/>
        <c:majorUnit val="10"/>
        <c:minorUnit val="5"/>
      </c:valAx>
      <c:spPr>
        <a:gradFill rotWithShape="0">
          <a:gsLst>
            <a:gs pos="0">
              <a:srgbClr val="F9F9F9"/>
            </a:gs>
            <a:gs pos="100000">
              <a:srgbClr val="C0C0C0"/>
            </a:gs>
          </a:gsLst>
          <a:lin ang="5400000" scaled="1"/>
        </a:gra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9.8888888888888887E-2"/>
          <c:y val="0.40098199672667756"/>
          <c:w val="0.20777777777777778"/>
          <c:h val="0.147299509001636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C1 Accumulated Precipitation &amp; Air Temperature
Snotel Snowpack Depth &amp; Density</a:t>
            </a:r>
          </a:p>
        </c:rich>
      </c:tx>
      <c:layout>
        <c:manualLayout>
          <c:xMode val="edge"/>
          <c:yMode val="edge"/>
          <c:x val="0.2311111111111111"/>
          <c:y val="9.819967266775777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22222222222223"/>
          <c:y val="0.11783960720130933"/>
          <c:w val="0.76777777777777778"/>
          <c:h val="0.73158756137479541"/>
        </c:manualLayout>
      </c:layout>
      <c:scatterChart>
        <c:scatterStyle val="lineMarker"/>
        <c:ser>
          <c:idx val="0"/>
          <c:order val="0"/>
          <c:tx>
            <c:strRef>
              <c:f>'Data- ppt,T,snow'!$U$3</c:f>
              <c:strCache>
                <c:ptCount val="1"/>
                <c:pt idx="0">
                  <c:v>Actual Snow Depth cm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xVal>
          <c:yVal>
            <c:numRef>
              <c:f>'Data- ppt,T,snow'!$U$4:$U$101</c:f>
              <c:numCache>
                <c:formatCode>General</c:formatCode>
                <c:ptCount val="98"/>
                <c:pt idx="0">
                  <c:v>0</c:v>
                </c:pt>
                <c:pt idx="1">
                  <c:v>2.54</c:v>
                </c:pt>
                <c:pt idx="2">
                  <c:v>5.08</c:v>
                </c:pt>
                <c:pt idx="3">
                  <c:v>15.239999999999998</c:v>
                </c:pt>
                <c:pt idx="4">
                  <c:v>15.239999999999998</c:v>
                </c:pt>
                <c:pt idx="5">
                  <c:v>15.239999999999998</c:v>
                </c:pt>
                <c:pt idx="6">
                  <c:v>12.7</c:v>
                </c:pt>
                <c:pt idx="7">
                  <c:v>12.7</c:v>
                </c:pt>
                <c:pt idx="8">
                  <c:v>12.7</c:v>
                </c:pt>
                <c:pt idx="9">
                  <c:v>12.7</c:v>
                </c:pt>
                <c:pt idx="10">
                  <c:v>12.7</c:v>
                </c:pt>
                <c:pt idx="11">
                  <c:v>12.7</c:v>
                </c:pt>
                <c:pt idx="12">
                  <c:v>12.7</c:v>
                </c:pt>
                <c:pt idx="13">
                  <c:v>10.16</c:v>
                </c:pt>
                <c:pt idx="14">
                  <c:v>7.6199999999999992</c:v>
                </c:pt>
                <c:pt idx="15">
                  <c:v>7.6199999999999992</c:v>
                </c:pt>
                <c:pt idx="16">
                  <c:v>15.239999999999998</c:v>
                </c:pt>
                <c:pt idx="17">
                  <c:v>20.32</c:v>
                </c:pt>
                <c:pt idx="18">
                  <c:v>20.32</c:v>
                </c:pt>
                <c:pt idx="19">
                  <c:v>17.779999999999998</c:v>
                </c:pt>
                <c:pt idx="20">
                  <c:v>17.779999999999998</c:v>
                </c:pt>
                <c:pt idx="21">
                  <c:v>17.779999999999998</c:v>
                </c:pt>
                <c:pt idx="22">
                  <c:v>25.4</c:v>
                </c:pt>
                <c:pt idx="23">
                  <c:v>30.479999999999997</c:v>
                </c:pt>
                <c:pt idx="24">
                  <c:v>27.939999999999998</c:v>
                </c:pt>
                <c:pt idx="25">
                  <c:v>25.4</c:v>
                </c:pt>
                <c:pt idx="26">
                  <c:v>22.86</c:v>
                </c:pt>
                <c:pt idx="27">
                  <c:v>22.86</c:v>
                </c:pt>
                <c:pt idx="28">
                  <c:v>30.479999999999997</c:v>
                </c:pt>
                <c:pt idx="29">
                  <c:v>30.479999999999997</c:v>
                </c:pt>
                <c:pt idx="30">
                  <c:v>33.019999999999996</c:v>
                </c:pt>
                <c:pt idx="31">
                  <c:v>33.019999999999996</c:v>
                </c:pt>
                <c:pt idx="32">
                  <c:v>43.179999999999993</c:v>
                </c:pt>
                <c:pt idx="33">
                  <c:v>38.1</c:v>
                </c:pt>
                <c:pt idx="34">
                  <c:v>35.559999999999995</c:v>
                </c:pt>
                <c:pt idx="35">
                  <c:v>35.559999999999995</c:v>
                </c:pt>
                <c:pt idx="36">
                  <c:v>35.559999999999995</c:v>
                </c:pt>
                <c:pt idx="37">
                  <c:v>35.559999999999995</c:v>
                </c:pt>
                <c:pt idx="38">
                  <c:v>35.559999999999995</c:v>
                </c:pt>
                <c:pt idx="39">
                  <c:v>33.019999999999996</c:v>
                </c:pt>
                <c:pt idx="40">
                  <c:v>35.559999999999995</c:v>
                </c:pt>
                <c:pt idx="41">
                  <c:v>43.179999999999993</c:v>
                </c:pt>
                <c:pt idx="42">
                  <c:v>43.179999999999993</c:v>
                </c:pt>
                <c:pt idx="43">
                  <c:v>40.64</c:v>
                </c:pt>
                <c:pt idx="44">
                  <c:v>40.64</c:v>
                </c:pt>
                <c:pt idx="45">
                  <c:v>38.1</c:v>
                </c:pt>
                <c:pt idx="46">
                  <c:v>38.1</c:v>
                </c:pt>
                <c:pt idx="47">
                  <c:v>38.1</c:v>
                </c:pt>
                <c:pt idx="48">
                  <c:v>38.1</c:v>
                </c:pt>
                <c:pt idx="49">
                  <c:v>35.559999999999995</c:v>
                </c:pt>
                <c:pt idx="50">
                  <c:v>35.559999999999995</c:v>
                </c:pt>
                <c:pt idx="51">
                  <c:v>35.559999999999995</c:v>
                </c:pt>
                <c:pt idx="52">
                  <c:v>35.559999999999995</c:v>
                </c:pt>
                <c:pt idx="53">
                  <c:v>40.64</c:v>
                </c:pt>
                <c:pt idx="54">
                  <c:v>50.8</c:v>
                </c:pt>
                <c:pt idx="55">
                  <c:v>45.72</c:v>
                </c:pt>
                <c:pt idx="56">
                  <c:v>45.72</c:v>
                </c:pt>
                <c:pt idx="57">
                  <c:v>63.5</c:v>
                </c:pt>
                <c:pt idx="58">
                  <c:v>58.419999999999995</c:v>
                </c:pt>
                <c:pt idx="59">
                  <c:v>58.419999999999995</c:v>
                </c:pt>
                <c:pt idx="60">
                  <c:v>55.879999999999995</c:v>
                </c:pt>
                <c:pt idx="61">
                  <c:v>53.339999999999996</c:v>
                </c:pt>
                <c:pt idx="62">
                  <c:v>58.419999999999995</c:v>
                </c:pt>
                <c:pt idx="63">
                  <c:v>60.959999999999994</c:v>
                </c:pt>
                <c:pt idx="64">
                  <c:v>68.58</c:v>
                </c:pt>
                <c:pt idx="65">
                  <c:v>76.2</c:v>
                </c:pt>
                <c:pt idx="66">
                  <c:v>68.58</c:v>
                </c:pt>
                <c:pt idx="67">
                  <c:v>68.58</c:v>
                </c:pt>
                <c:pt idx="68">
                  <c:v>66.039999999999992</c:v>
                </c:pt>
                <c:pt idx="69">
                  <c:v>68.58</c:v>
                </c:pt>
                <c:pt idx="70">
                  <c:v>66.039999999999992</c:v>
                </c:pt>
                <c:pt idx="71">
                  <c:v>66.039999999999992</c:v>
                </c:pt>
                <c:pt idx="72">
                  <c:v>66.039999999999992</c:v>
                </c:pt>
                <c:pt idx="73">
                  <c:v>63.5</c:v>
                </c:pt>
                <c:pt idx="74">
                  <c:v>63.5</c:v>
                </c:pt>
                <c:pt idx="75">
                  <c:v>60.959999999999994</c:v>
                </c:pt>
                <c:pt idx="76">
                  <c:v>63.5</c:v>
                </c:pt>
                <c:pt idx="77">
                  <c:v>63.5</c:v>
                </c:pt>
                <c:pt idx="78">
                  <c:v>63.5</c:v>
                </c:pt>
                <c:pt idx="79">
                  <c:v>63.5</c:v>
                </c:pt>
                <c:pt idx="80">
                  <c:v>60.959999999999994</c:v>
                </c:pt>
                <c:pt idx="81">
                  <c:v>68.58</c:v>
                </c:pt>
                <c:pt idx="82">
                  <c:v>68.58</c:v>
                </c:pt>
                <c:pt idx="83">
                  <c:v>66.039999999999992</c:v>
                </c:pt>
                <c:pt idx="84">
                  <c:v>63.5</c:v>
                </c:pt>
                <c:pt idx="85">
                  <c:v>63.5</c:v>
                </c:pt>
                <c:pt idx="86">
                  <c:v>63.5</c:v>
                </c:pt>
                <c:pt idx="87">
                  <c:v>68.58</c:v>
                </c:pt>
                <c:pt idx="88">
                  <c:v>68.58</c:v>
                </c:pt>
                <c:pt idx="89">
                  <c:v>71.11999999999999</c:v>
                </c:pt>
                <c:pt idx="90">
                  <c:v>76.2</c:v>
                </c:pt>
                <c:pt idx="91">
                  <c:v>73.66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yVal>
        </c:ser>
        <c:ser>
          <c:idx val="1"/>
          <c:order val="1"/>
          <c:tx>
            <c:strRef>
              <c:f>'Data- ppt,T,snow'!$J$3</c:f>
              <c:strCache>
                <c:ptCount val="1"/>
                <c:pt idx="0">
                  <c:v>Cummulative C1 ppt mm</c:v>
                </c:pt>
              </c:strCache>
            </c:strRef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xVal>
          <c:yVal>
            <c:numRef>
              <c:f>'Data- ppt,T,snow'!$J$4:$J$101</c:f>
              <c:numCache>
                <c:formatCode>General</c:formatCode>
                <c:ptCount val="98"/>
                <c:pt idx="0">
                  <c:v>11</c:v>
                </c:pt>
                <c:pt idx="1">
                  <c:v>25</c:v>
                </c:pt>
                <c:pt idx="2">
                  <c:v>42</c:v>
                </c:pt>
                <c:pt idx="3">
                  <c:v>43</c:v>
                </c:pt>
                <c:pt idx="4">
                  <c:v>43</c:v>
                </c:pt>
                <c:pt idx="5">
                  <c:v>44</c:v>
                </c:pt>
                <c:pt idx="6">
                  <c:v>44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59</c:v>
                </c:pt>
                <c:pt idx="16">
                  <c:v>64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71</c:v>
                </c:pt>
                <c:pt idx="22">
                  <c:v>77</c:v>
                </c:pt>
                <c:pt idx="23">
                  <c:v>77</c:v>
                </c:pt>
                <c:pt idx="24">
                  <c:v>77</c:v>
                </c:pt>
                <c:pt idx="25">
                  <c:v>77</c:v>
                </c:pt>
                <c:pt idx="26">
                  <c:v>77</c:v>
                </c:pt>
                <c:pt idx="27">
                  <c:v>82</c:v>
                </c:pt>
                <c:pt idx="28">
                  <c:v>82</c:v>
                </c:pt>
                <c:pt idx="29">
                  <c:v>86</c:v>
                </c:pt>
                <c:pt idx="30">
                  <c:v>86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98</c:v>
                </c:pt>
                <c:pt idx="37">
                  <c:v>101</c:v>
                </c:pt>
                <c:pt idx="38">
                  <c:v>101</c:v>
                </c:pt>
                <c:pt idx="39">
                  <c:v>101</c:v>
                </c:pt>
                <c:pt idx="40">
                  <c:v>103</c:v>
                </c:pt>
                <c:pt idx="41">
                  <c:v>104</c:v>
                </c:pt>
                <c:pt idx="42">
                  <c:v>104</c:v>
                </c:pt>
                <c:pt idx="43">
                  <c:v>104</c:v>
                </c:pt>
                <c:pt idx="44">
                  <c:v>104</c:v>
                </c:pt>
                <c:pt idx="45">
                  <c:v>104</c:v>
                </c:pt>
                <c:pt idx="46">
                  <c:v>104</c:v>
                </c:pt>
                <c:pt idx="47">
                  <c:v>104</c:v>
                </c:pt>
                <c:pt idx="48">
                  <c:v>104</c:v>
                </c:pt>
                <c:pt idx="49">
                  <c:v>106</c:v>
                </c:pt>
                <c:pt idx="50">
                  <c:v>106</c:v>
                </c:pt>
                <c:pt idx="51">
                  <c:v>106</c:v>
                </c:pt>
                <c:pt idx="52">
                  <c:v>111</c:v>
                </c:pt>
                <c:pt idx="53">
                  <c:v>117</c:v>
                </c:pt>
                <c:pt idx="54">
                  <c:v>117</c:v>
                </c:pt>
                <c:pt idx="55">
                  <c:v>117</c:v>
                </c:pt>
                <c:pt idx="56">
                  <c:v>131</c:v>
                </c:pt>
                <c:pt idx="57">
                  <c:v>131</c:v>
                </c:pt>
                <c:pt idx="58">
                  <c:v>132</c:v>
                </c:pt>
                <c:pt idx="59">
                  <c:v>132</c:v>
                </c:pt>
                <c:pt idx="60">
                  <c:v>132</c:v>
                </c:pt>
                <c:pt idx="61">
                  <c:v>134</c:v>
                </c:pt>
                <c:pt idx="62">
                  <c:v>136</c:v>
                </c:pt>
                <c:pt idx="63">
                  <c:v>147</c:v>
                </c:pt>
                <c:pt idx="64">
                  <c:v>152</c:v>
                </c:pt>
                <c:pt idx="65">
                  <c:v>152</c:v>
                </c:pt>
                <c:pt idx="66">
                  <c:v>154</c:v>
                </c:pt>
                <c:pt idx="67">
                  <c:v>155</c:v>
                </c:pt>
                <c:pt idx="68">
                  <c:v>156</c:v>
                </c:pt>
                <c:pt idx="69">
                  <c:v>156</c:v>
                </c:pt>
                <c:pt idx="70">
                  <c:v>156</c:v>
                </c:pt>
                <c:pt idx="71">
                  <c:v>156</c:v>
                </c:pt>
                <c:pt idx="72">
                  <c:v>156</c:v>
                </c:pt>
                <c:pt idx="73">
                  <c:v>156</c:v>
                </c:pt>
                <c:pt idx="74">
                  <c:v>156</c:v>
                </c:pt>
                <c:pt idx="75">
                  <c:v>156</c:v>
                </c:pt>
                <c:pt idx="76">
                  <c:v>156</c:v>
                </c:pt>
                <c:pt idx="77">
                  <c:v>156</c:v>
                </c:pt>
                <c:pt idx="78">
                  <c:v>156</c:v>
                </c:pt>
                <c:pt idx="79">
                  <c:v>156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83">
                  <c:v>159</c:v>
                </c:pt>
                <c:pt idx="84">
                  <c:v>159</c:v>
                </c:pt>
                <c:pt idx="85">
                  <c:v>159</c:v>
                </c:pt>
                <c:pt idx="86">
                  <c:v>162</c:v>
                </c:pt>
                <c:pt idx="87">
                  <c:v>162</c:v>
                </c:pt>
                <c:pt idx="88">
                  <c:v>164</c:v>
                </c:pt>
                <c:pt idx="89">
                  <c:v>167</c:v>
                </c:pt>
                <c:pt idx="90">
                  <c:v>167</c:v>
                </c:pt>
                <c:pt idx="91">
                  <c:v>167</c:v>
                </c:pt>
                <c:pt idx="92">
                  <c:v>167</c:v>
                </c:pt>
                <c:pt idx="93">
                  <c:v>167</c:v>
                </c:pt>
                <c:pt idx="94">
                  <c:v>167</c:v>
                </c:pt>
              </c:numCache>
            </c:numRef>
          </c:yVal>
        </c:ser>
        <c:axId val="82628608"/>
        <c:axId val="82630912"/>
      </c:scatterChart>
      <c:scatterChart>
        <c:scatterStyle val="lineMarker"/>
        <c:ser>
          <c:idx val="2"/>
          <c:order val="2"/>
          <c:tx>
            <c:v>T max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xVal>
          <c:yVal>
            <c:numRef>
              <c:f>'Data- ppt,T,snow'!$C$4:$C$101</c:f>
              <c:numCache>
                <c:formatCode>General</c:formatCode>
                <c:ptCount val="98"/>
                <c:pt idx="0">
                  <c:v>12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5</c:v>
                </c:pt>
                <c:pt idx="16">
                  <c:v>-3</c:v>
                </c:pt>
                <c:pt idx="17">
                  <c:v>-4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1">
                  <c:v>4</c:v>
                </c:pt>
                <c:pt idx="22">
                  <c:v>-5</c:v>
                </c:pt>
                <c:pt idx="23">
                  <c:v>-7</c:v>
                </c:pt>
                <c:pt idx="24">
                  <c:v>5</c:v>
                </c:pt>
                <c:pt idx="25">
                  <c:v>12</c:v>
                </c:pt>
                <c:pt idx="26">
                  <c:v>7</c:v>
                </c:pt>
                <c:pt idx="27">
                  <c:v>0</c:v>
                </c:pt>
                <c:pt idx="28">
                  <c:v>-7</c:v>
                </c:pt>
                <c:pt idx="29">
                  <c:v>-6</c:v>
                </c:pt>
                <c:pt idx="30">
                  <c:v>-3</c:v>
                </c:pt>
                <c:pt idx="31">
                  <c:v>-4</c:v>
                </c:pt>
                <c:pt idx="32">
                  <c:v>-6</c:v>
                </c:pt>
                <c:pt idx="33">
                  <c:v>5</c:v>
                </c:pt>
                <c:pt idx="34">
                  <c:v>7</c:v>
                </c:pt>
                <c:pt idx="35">
                  <c:v>0</c:v>
                </c:pt>
                <c:pt idx="36">
                  <c:v>2</c:v>
                </c:pt>
                <c:pt idx="37">
                  <c:v>-11</c:v>
                </c:pt>
                <c:pt idx="38">
                  <c:v>-5</c:v>
                </c:pt>
                <c:pt idx="39">
                  <c:v>-2</c:v>
                </c:pt>
                <c:pt idx="40">
                  <c:v>-4</c:v>
                </c:pt>
                <c:pt idx="41">
                  <c:v>-11</c:v>
                </c:pt>
                <c:pt idx="42">
                  <c:v>-4</c:v>
                </c:pt>
                <c:pt idx="43">
                  <c:v>-2</c:v>
                </c:pt>
                <c:pt idx="44">
                  <c:v>2</c:v>
                </c:pt>
                <c:pt idx="45">
                  <c:v>8</c:v>
                </c:pt>
                <c:pt idx="46">
                  <c:v>-1</c:v>
                </c:pt>
                <c:pt idx="47">
                  <c:v>6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2</c:v>
                </c:pt>
                <c:pt idx="53">
                  <c:v>-6</c:v>
                </c:pt>
                <c:pt idx="54">
                  <c:v>2</c:v>
                </c:pt>
                <c:pt idx="55">
                  <c:v>4</c:v>
                </c:pt>
                <c:pt idx="56">
                  <c:v>-10</c:v>
                </c:pt>
                <c:pt idx="57">
                  <c:v>-8</c:v>
                </c:pt>
                <c:pt idx="58">
                  <c:v>-12</c:v>
                </c:pt>
                <c:pt idx="59">
                  <c:v>-2</c:v>
                </c:pt>
                <c:pt idx="60">
                  <c:v>6</c:v>
                </c:pt>
                <c:pt idx="61">
                  <c:v>2</c:v>
                </c:pt>
                <c:pt idx="62">
                  <c:v>-5</c:v>
                </c:pt>
                <c:pt idx="63">
                  <c:v>-4</c:v>
                </c:pt>
                <c:pt idx="64">
                  <c:v>-9</c:v>
                </c:pt>
                <c:pt idx="65">
                  <c:v>-12</c:v>
                </c:pt>
                <c:pt idx="66">
                  <c:v>-7</c:v>
                </c:pt>
                <c:pt idx="67">
                  <c:v>-13</c:v>
                </c:pt>
                <c:pt idx="68">
                  <c:v>-3</c:v>
                </c:pt>
                <c:pt idx="69">
                  <c:v>-2</c:v>
                </c:pt>
                <c:pt idx="70">
                  <c:v>-5</c:v>
                </c:pt>
                <c:pt idx="71">
                  <c:v>-8</c:v>
                </c:pt>
                <c:pt idx="72">
                  <c:v>-8</c:v>
                </c:pt>
                <c:pt idx="73">
                  <c:v>-1</c:v>
                </c:pt>
                <c:pt idx="74">
                  <c:v>3</c:v>
                </c:pt>
                <c:pt idx="75">
                  <c:v>6</c:v>
                </c:pt>
                <c:pt idx="76">
                  <c:v>5</c:v>
                </c:pt>
                <c:pt idx="77">
                  <c:v>5</c:v>
                </c:pt>
                <c:pt idx="78">
                  <c:v>1</c:v>
                </c:pt>
                <c:pt idx="79">
                  <c:v>-2</c:v>
                </c:pt>
                <c:pt idx="80">
                  <c:v>-9</c:v>
                </c:pt>
                <c:pt idx="81">
                  <c:v>-8</c:v>
                </c:pt>
                <c:pt idx="82">
                  <c:v>-5</c:v>
                </c:pt>
                <c:pt idx="83">
                  <c:v>-3</c:v>
                </c:pt>
                <c:pt idx="84">
                  <c:v>-3</c:v>
                </c:pt>
                <c:pt idx="85">
                  <c:v>2</c:v>
                </c:pt>
                <c:pt idx="86">
                  <c:v>-3</c:v>
                </c:pt>
                <c:pt idx="87">
                  <c:v>-6</c:v>
                </c:pt>
                <c:pt idx="88">
                  <c:v>-10</c:v>
                </c:pt>
                <c:pt idx="89">
                  <c:v>-6</c:v>
                </c:pt>
                <c:pt idx="90">
                  <c:v>-1</c:v>
                </c:pt>
                <c:pt idx="91">
                  <c:v>-2</c:v>
                </c:pt>
              </c:numCache>
            </c:numRef>
          </c:yVal>
        </c:ser>
        <c:ser>
          <c:idx val="3"/>
          <c:order val="3"/>
          <c:tx>
            <c:v>T min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xVal>
          <c:yVal>
            <c:numRef>
              <c:f>'Data- ppt,T,snow'!$D$4:$D$101</c:f>
              <c:numCache>
                <c:formatCode>General</c:formatCode>
                <c:ptCount val="98"/>
                <c:pt idx="0">
                  <c:v>-2</c:v>
                </c:pt>
                <c:pt idx="1">
                  <c:v>-1</c:v>
                </c:pt>
                <c:pt idx="2">
                  <c:v>-2</c:v>
                </c:pt>
                <c:pt idx="3">
                  <c:v>-5</c:v>
                </c:pt>
                <c:pt idx="4">
                  <c:v>-5</c:v>
                </c:pt>
                <c:pt idx="5">
                  <c:v>-3</c:v>
                </c:pt>
                <c:pt idx="6">
                  <c:v>-2</c:v>
                </c:pt>
                <c:pt idx="7">
                  <c:v>-5</c:v>
                </c:pt>
                <c:pt idx="8">
                  <c:v>-5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-5</c:v>
                </c:pt>
                <c:pt idx="16">
                  <c:v>-8</c:v>
                </c:pt>
                <c:pt idx="17">
                  <c:v>-10</c:v>
                </c:pt>
                <c:pt idx="18">
                  <c:v>-15</c:v>
                </c:pt>
                <c:pt idx="19">
                  <c:v>-9</c:v>
                </c:pt>
                <c:pt idx="20">
                  <c:v>-8</c:v>
                </c:pt>
                <c:pt idx="21">
                  <c:v>-6</c:v>
                </c:pt>
                <c:pt idx="22">
                  <c:v>-9</c:v>
                </c:pt>
                <c:pt idx="23">
                  <c:v>-9</c:v>
                </c:pt>
                <c:pt idx="24">
                  <c:v>-7</c:v>
                </c:pt>
                <c:pt idx="25">
                  <c:v>-4</c:v>
                </c:pt>
                <c:pt idx="26">
                  <c:v>-5</c:v>
                </c:pt>
                <c:pt idx="27">
                  <c:v>-8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  <c:pt idx="31">
                  <c:v>-17</c:v>
                </c:pt>
                <c:pt idx="32">
                  <c:v>-15</c:v>
                </c:pt>
                <c:pt idx="33">
                  <c:v>-6</c:v>
                </c:pt>
                <c:pt idx="34">
                  <c:v>-4</c:v>
                </c:pt>
                <c:pt idx="35">
                  <c:v>-7</c:v>
                </c:pt>
                <c:pt idx="36">
                  <c:v>-8</c:v>
                </c:pt>
                <c:pt idx="37">
                  <c:v>-19</c:v>
                </c:pt>
                <c:pt idx="38">
                  <c:v>-22</c:v>
                </c:pt>
                <c:pt idx="39">
                  <c:v>-17</c:v>
                </c:pt>
                <c:pt idx="40">
                  <c:v>-18</c:v>
                </c:pt>
                <c:pt idx="41">
                  <c:v>-16</c:v>
                </c:pt>
                <c:pt idx="42">
                  <c:v>-15</c:v>
                </c:pt>
                <c:pt idx="43">
                  <c:v>-5</c:v>
                </c:pt>
                <c:pt idx="44">
                  <c:v>-10</c:v>
                </c:pt>
                <c:pt idx="45">
                  <c:v>-10</c:v>
                </c:pt>
                <c:pt idx="46">
                  <c:v>-9</c:v>
                </c:pt>
                <c:pt idx="47">
                  <c:v>-11</c:v>
                </c:pt>
                <c:pt idx="48">
                  <c:v>-3</c:v>
                </c:pt>
                <c:pt idx="49">
                  <c:v>-3</c:v>
                </c:pt>
                <c:pt idx="50">
                  <c:v>-1</c:v>
                </c:pt>
                <c:pt idx="51">
                  <c:v>-4</c:v>
                </c:pt>
                <c:pt idx="52">
                  <c:v>-9</c:v>
                </c:pt>
                <c:pt idx="53">
                  <c:v>-13</c:v>
                </c:pt>
                <c:pt idx="54">
                  <c:v>-14</c:v>
                </c:pt>
                <c:pt idx="55">
                  <c:v>-13</c:v>
                </c:pt>
                <c:pt idx="56">
                  <c:v>-15</c:v>
                </c:pt>
                <c:pt idx="57">
                  <c:v>-16</c:v>
                </c:pt>
                <c:pt idx="58">
                  <c:v>-16</c:v>
                </c:pt>
                <c:pt idx="59">
                  <c:v>-12</c:v>
                </c:pt>
                <c:pt idx="60">
                  <c:v>-6</c:v>
                </c:pt>
                <c:pt idx="61">
                  <c:v>-8</c:v>
                </c:pt>
                <c:pt idx="62">
                  <c:v>-9</c:v>
                </c:pt>
                <c:pt idx="63">
                  <c:v>-6</c:v>
                </c:pt>
                <c:pt idx="64">
                  <c:v>-5</c:v>
                </c:pt>
                <c:pt idx="65">
                  <c:v>-18</c:v>
                </c:pt>
                <c:pt idx="66">
                  <c:v>-18</c:v>
                </c:pt>
                <c:pt idx="67">
                  <c:v>-27</c:v>
                </c:pt>
                <c:pt idx="68">
                  <c:v>-27</c:v>
                </c:pt>
                <c:pt idx="69">
                  <c:v>-21</c:v>
                </c:pt>
                <c:pt idx="70">
                  <c:v>-24</c:v>
                </c:pt>
                <c:pt idx="71">
                  <c:v>-20</c:v>
                </c:pt>
                <c:pt idx="72">
                  <c:v>-25</c:v>
                </c:pt>
                <c:pt idx="73">
                  <c:v>-25</c:v>
                </c:pt>
                <c:pt idx="74">
                  <c:v>-21</c:v>
                </c:pt>
                <c:pt idx="75">
                  <c:v>-11</c:v>
                </c:pt>
                <c:pt idx="76">
                  <c:v>-14</c:v>
                </c:pt>
                <c:pt idx="77">
                  <c:v>-12</c:v>
                </c:pt>
                <c:pt idx="78">
                  <c:v>-12</c:v>
                </c:pt>
                <c:pt idx="79">
                  <c:v>-11</c:v>
                </c:pt>
                <c:pt idx="80">
                  <c:v>-19</c:v>
                </c:pt>
                <c:pt idx="81">
                  <c:v>-19</c:v>
                </c:pt>
                <c:pt idx="82">
                  <c:v>-14</c:v>
                </c:pt>
                <c:pt idx="83">
                  <c:v>-10</c:v>
                </c:pt>
                <c:pt idx="84">
                  <c:v>-10</c:v>
                </c:pt>
                <c:pt idx="85">
                  <c:v>-8</c:v>
                </c:pt>
                <c:pt idx="86">
                  <c:v>-11</c:v>
                </c:pt>
                <c:pt idx="87">
                  <c:v>-14</c:v>
                </c:pt>
                <c:pt idx="88">
                  <c:v>-16</c:v>
                </c:pt>
                <c:pt idx="89">
                  <c:v>-10</c:v>
                </c:pt>
                <c:pt idx="90">
                  <c:v>-10</c:v>
                </c:pt>
                <c:pt idx="91">
                  <c:v>-11</c:v>
                </c:pt>
              </c:numCache>
            </c:numRef>
          </c:yVal>
        </c:ser>
        <c:axId val="82637184"/>
        <c:axId val="82638720"/>
      </c:scatterChart>
      <c:valAx>
        <c:axId val="82628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6814814814814815"/>
              <c:y val="0.94989102075252796"/>
            </c:manualLayout>
          </c:layout>
          <c:spPr>
            <a:noFill/>
            <a:ln w="25400">
              <a:noFill/>
            </a:ln>
          </c:spPr>
        </c:title>
        <c:numFmt formatCode="m/d/yyyy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28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30912"/>
        <c:crosses val="autoZero"/>
        <c:crossBetween val="midCat"/>
        <c:majorUnit val="7"/>
        <c:minorUnit val="1"/>
      </c:valAx>
      <c:valAx>
        <c:axId val="82630912"/>
        <c:scaling>
          <c:orientation val="minMax"/>
          <c:max val="200"/>
          <c:min val="0"/>
        </c:scaling>
        <c:axPos val="l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Snow Depth (cm), Ppt (mm), DTR (C)
Snow Density (x100)</a:t>
                </a:r>
              </a:p>
            </c:rich>
          </c:tx>
          <c:layout>
            <c:manualLayout>
              <c:xMode val="edge"/>
              <c:yMode val="edge"/>
              <c:x val="1.1111111111111111E-3"/>
              <c:y val="0.273322422258592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28608"/>
        <c:crosses val="autoZero"/>
        <c:crossBetween val="midCat"/>
        <c:majorUnit val="20"/>
      </c:valAx>
      <c:valAx>
        <c:axId val="82637184"/>
        <c:scaling>
          <c:orientation val="minMax"/>
        </c:scaling>
        <c:delete val="1"/>
        <c:axPos val="b"/>
        <c:numFmt formatCode="m/d/yyyy" sourceLinked="1"/>
        <c:tickLblPos val="none"/>
        <c:crossAx val="82638720"/>
        <c:crosses val="autoZero"/>
        <c:crossBetween val="midCat"/>
      </c:valAx>
      <c:valAx>
        <c:axId val="82638720"/>
        <c:scaling>
          <c:orientation val="minMax"/>
          <c:max val="20"/>
          <c:min val="-140"/>
        </c:scaling>
        <c:axPos val="r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(C)</a:t>
                </a:r>
              </a:p>
            </c:rich>
          </c:tx>
          <c:layout>
            <c:manualLayout>
              <c:xMode val="edge"/>
              <c:yMode val="edge"/>
              <c:x val="0.91851851851851851"/>
              <c:y val="0.115468524865770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637184"/>
        <c:crosses val="max"/>
        <c:crossBetween val="midCat"/>
        <c:majorUnit val="10"/>
        <c:minorUnit val="5"/>
      </c:valAx>
      <c:spPr>
        <a:gradFill rotWithShape="0">
          <a:gsLst>
            <a:gs pos="0">
              <a:srgbClr val="F9F9F9"/>
            </a:gs>
            <a:gs pos="100000">
              <a:srgbClr val="C0C0C0"/>
            </a:gs>
          </a:gsLst>
          <a:lin ang="5400000" scaled="1"/>
        </a:gra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88888888888887E-2"/>
          <c:y val="0.40098199672667756"/>
          <c:w val="0.20777777777777778"/>
          <c:h val="0.112929623567921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789939270325316E-2"/>
          <c:y val="0.1064424314458166"/>
          <c:w val="0.80547909287640351"/>
          <c:h val="0.81512493554559562"/>
        </c:manualLayout>
      </c:layout>
      <c:areaChart>
        <c:grouping val="standard"/>
        <c:ser>
          <c:idx val="0"/>
          <c:order val="0"/>
          <c:tx>
            <c:v>Snotel Snow Cover in mm</c:v>
          </c:tx>
          <c:spPr>
            <a:solidFill>
              <a:srgbClr val="4F81BD"/>
            </a:solidFill>
            <a:ln w="3175">
              <a:solidFill>
                <a:srgbClr val="333399"/>
              </a:solidFill>
              <a:prstDash val="solid"/>
            </a:ln>
          </c:spP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ppt,T,snow'!$T$1:$T$101</c:f>
              <c:numCache>
                <c:formatCode>General</c:formatCode>
                <c:ptCount val="1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25.4</c:v>
                </c:pt>
                <c:pt idx="5">
                  <c:v>50.8</c:v>
                </c:pt>
                <c:pt idx="6">
                  <c:v>152.39999999999998</c:v>
                </c:pt>
                <c:pt idx="7">
                  <c:v>152.39999999999998</c:v>
                </c:pt>
                <c:pt idx="8">
                  <c:v>152.39999999999998</c:v>
                </c:pt>
                <c:pt idx="9">
                  <c:v>127</c:v>
                </c:pt>
                <c:pt idx="10">
                  <c:v>127</c:v>
                </c:pt>
                <c:pt idx="11">
                  <c:v>127</c:v>
                </c:pt>
                <c:pt idx="12">
                  <c:v>127</c:v>
                </c:pt>
                <c:pt idx="13">
                  <c:v>127</c:v>
                </c:pt>
                <c:pt idx="14">
                  <c:v>127</c:v>
                </c:pt>
                <c:pt idx="15">
                  <c:v>127</c:v>
                </c:pt>
                <c:pt idx="16">
                  <c:v>101.6</c:v>
                </c:pt>
                <c:pt idx="17">
                  <c:v>76.199999999999989</c:v>
                </c:pt>
                <c:pt idx="18">
                  <c:v>76.199999999999989</c:v>
                </c:pt>
                <c:pt idx="19">
                  <c:v>152.39999999999998</c:v>
                </c:pt>
                <c:pt idx="20">
                  <c:v>203.2</c:v>
                </c:pt>
                <c:pt idx="21">
                  <c:v>203.2</c:v>
                </c:pt>
                <c:pt idx="22">
                  <c:v>177.79999999999998</c:v>
                </c:pt>
                <c:pt idx="23">
                  <c:v>177.79999999999998</c:v>
                </c:pt>
                <c:pt idx="24">
                  <c:v>177.79999999999998</c:v>
                </c:pt>
                <c:pt idx="25">
                  <c:v>254</c:v>
                </c:pt>
                <c:pt idx="26">
                  <c:v>304.79999999999995</c:v>
                </c:pt>
                <c:pt idx="27">
                  <c:v>279.39999999999998</c:v>
                </c:pt>
                <c:pt idx="28">
                  <c:v>254</c:v>
                </c:pt>
                <c:pt idx="29">
                  <c:v>228.6</c:v>
                </c:pt>
                <c:pt idx="30">
                  <c:v>228.6</c:v>
                </c:pt>
                <c:pt idx="31">
                  <c:v>304.79999999999995</c:v>
                </c:pt>
                <c:pt idx="32">
                  <c:v>304.79999999999995</c:v>
                </c:pt>
                <c:pt idx="33">
                  <c:v>330.2</c:v>
                </c:pt>
                <c:pt idx="34">
                  <c:v>330.2</c:v>
                </c:pt>
                <c:pt idx="35">
                  <c:v>431.79999999999995</c:v>
                </c:pt>
                <c:pt idx="36">
                  <c:v>381</c:v>
                </c:pt>
                <c:pt idx="37">
                  <c:v>355.59999999999997</c:v>
                </c:pt>
                <c:pt idx="38">
                  <c:v>355.59999999999997</c:v>
                </c:pt>
                <c:pt idx="39">
                  <c:v>355.59999999999997</c:v>
                </c:pt>
                <c:pt idx="40">
                  <c:v>355.59999999999997</c:v>
                </c:pt>
                <c:pt idx="41">
                  <c:v>355.59999999999997</c:v>
                </c:pt>
                <c:pt idx="42">
                  <c:v>330.2</c:v>
                </c:pt>
                <c:pt idx="43">
                  <c:v>355.59999999999997</c:v>
                </c:pt>
                <c:pt idx="44">
                  <c:v>431.79999999999995</c:v>
                </c:pt>
                <c:pt idx="45">
                  <c:v>431.79999999999995</c:v>
                </c:pt>
                <c:pt idx="46">
                  <c:v>406.4</c:v>
                </c:pt>
                <c:pt idx="47">
                  <c:v>406.4</c:v>
                </c:pt>
                <c:pt idx="48">
                  <c:v>381</c:v>
                </c:pt>
                <c:pt idx="49">
                  <c:v>381</c:v>
                </c:pt>
                <c:pt idx="50">
                  <c:v>381</c:v>
                </c:pt>
                <c:pt idx="51">
                  <c:v>381</c:v>
                </c:pt>
                <c:pt idx="52">
                  <c:v>355.59999999999997</c:v>
                </c:pt>
                <c:pt idx="53">
                  <c:v>355.59999999999997</c:v>
                </c:pt>
                <c:pt idx="54">
                  <c:v>355.59999999999997</c:v>
                </c:pt>
                <c:pt idx="55">
                  <c:v>355.59999999999997</c:v>
                </c:pt>
                <c:pt idx="56">
                  <c:v>406.4</c:v>
                </c:pt>
                <c:pt idx="57">
                  <c:v>508</c:v>
                </c:pt>
                <c:pt idx="58">
                  <c:v>457.2</c:v>
                </c:pt>
                <c:pt idx="59">
                  <c:v>457.2</c:v>
                </c:pt>
                <c:pt idx="60">
                  <c:v>635</c:v>
                </c:pt>
                <c:pt idx="61">
                  <c:v>584.19999999999993</c:v>
                </c:pt>
                <c:pt idx="62">
                  <c:v>584.19999999999993</c:v>
                </c:pt>
                <c:pt idx="63">
                  <c:v>558.79999999999995</c:v>
                </c:pt>
                <c:pt idx="64">
                  <c:v>533.4</c:v>
                </c:pt>
                <c:pt idx="65">
                  <c:v>584.19999999999993</c:v>
                </c:pt>
                <c:pt idx="66">
                  <c:v>609.59999999999991</c:v>
                </c:pt>
                <c:pt idx="67">
                  <c:v>685.8</c:v>
                </c:pt>
                <c:pt idx="68">
                  <c:v>762</c:v>
                </c:pt>
                <c:pt idx="69">
                  <c:v>685.8</c:v>
                </c:pt>
                <c:pt idx="70">
                  <c:v>685.8</c:v>
                </c:pt>
                <c:pt idx="71">
                  <c:v>660.4</c:v>
                </c:pt>
                <c:pt idx="72">
                  <c:v>685.8</c:v>
                </c:pt>
                <c:pt idx="73">
                  <c:v>660.4</c:v>
                </c:pt>
                <c:pt idx="74">
                  <c:v>660.4</c:v>
                </c:pt>
                <c:pt idx="75">
                  <c:v>660.4</c:v>
                </c:pt>
                <c:pt idx="76">
                  <c:v>635</c:v>
                </c:pt>
                <c:pt idx="77">
                  <c:v>635</c:v>
                </c:pt>
                <c:pt idx="78">
                  <c:v>609.59999999999991</c:v>
                </c:pt>
                <c:pt idx="79">
                  <c:v>635</c:v>
                </c:pt>
                <c:pt idx="80">
                  <c:v>635</c:v>
                </c:pt>
                <c:pt idx="81">
                  <c:v>635</c:v>
                </c:pt>
                <c:pt idx="82">
                  <c:v>635</c:v>
                </c:pt>
                <c:pt idx="83">
                  <c:v>609.59999999999991</c:v>
                </c:pt>
                <c:pt idx="84">
                  <c:v>685.8</c:v>
                </c:pt>
                <c:pt idx="85">
                  <c:v>685.8</c:v>
                </c:pt>
                <c:pt idx="86">
                  <c:v>660.4</c:v>
                </c:pt>
                <c:pt idx="87">
                  <c:v>635</c:v>
                </c:pt>
                <c:pt idx="88">
                  <c:v>635</c:v>
                </c:pt>
                <c:pt idx="89">
                  <c:v>635</c:v>
                </c:pt>
                <c:pt idx="90">
                  <c:v>685.8</c:v>
                </c:pt>
                <c:pt idx="91">
                  <c:v>685.8</c:v>
                </c:pt>
                <c:pt idx="92">
                  <c:v>711.19999999999993</c:v>
                </c:pt>
                <c:pt idx="93">
                  <c:v>762</c:v>
                </c:pt>
                <c:pt idx="94">
                  <c:v>736.59999999999991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</c:ser>
        <c:axId val="61737600"/>
        <c:axId val="61768064"/>
      </c:areaChart>
      <c:dateAx>
        <c:axId val="61737600"/>
        <c:scaling>
          <c:orientation val="minMax"/>
        </c:scaling>
        <c:axPos val="b"/>
        <c:numFmt formatCode="[$-409]d\-mmm\-yy;@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768064"/>
        <c:crosses val="autoZero"/>
        <c:auto val="1"/>
        <c:lblOffset val="100"/>
        <c:baseTimeUnit val="days"/>
      </c:dateAx>
      <c:valAx>
        <c:axId val="61768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1737600"/>
        <c:crosses val="autoZero"/>
        <c:crossBetween val="midCat"/>
      </c:valAx>
      <c:spPr>
        <a:solidFill>
          <a:srgbClr val="E7E7E7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782061369000785"/>
          <c:y val="0.51600000000000001"/>
          <c:w val="0.12588512981904013"/>
          <c:h val="4.8000000000000001E-2"/>
        </c:manualLayout>
      </c:layout>
      <c:spPr>
        <a:noFill/>
        <a:ln w="25400">
          <a:noFill/>
        </a:ln>
      </c:sp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33" r="0.75000000000000033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C1</a:t>
            </a:r>
            <a:r>
              <a:rPr lang="en-US" baseline="0"/>
              <a:t> Thermo-hygrograph Temp Record degrees C (Max, Min, Mean)</a:t>
            </a:r>
            <a:endParaRPr lang="en-US"/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198272992721487E-2"/>
          <c:y val="0.10249321342247748"/>
          <c:w val="0.88161704294443499"/>
          <c:h val="0.81717562053056381"/>
        </c:manualLayout>
      </c:layout>
      <c:lineChart>
        <c:grouping val="standard"/>
        <c:ser>
          <c:idx val="0"/>
          <c:order val="0"/>
          <c:tx>
            <c:v>TMax</c:v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ppt,T,snow'!$C$4:$C$98</c:f>
              <c:numCache>
                <c:formatCode>General</c:formatCode>
                <c:ptCount val="95"/>
                <c:pt idx="0">
                  <c:v>12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5</c:v>
                </c:pt>
                <c:pt idx="16">
                  <c:v>-3</c:v>
                </c:pt>
                <c:pt idx="17">
                  <c:v>-4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1">
                  <c:v>4</c:v>
                </c:pt>
                <c:pt idx="22">
                  <c:v>-5</c:v>
                </c:pt>
                <c:pt idx="23">
                  <c:v>-7</c:v>
                </c:pt>
                <c:pt idx="24">
                  <c:v>5</c:v>
                </c:pt>
                <c:pt idx="25">
                  <c:v>12</c:v>
                </c:pt>
                <c:pt idx="26">
                  <c:v>7</c:v>
                </c:pt>
                <c:pt idx="27">
                  <c:v>0</c:v>
                </c:pt>
                <c:pt idx="28">
                  <c:v>-7</c:v>
                </c:pt>
                <c:pt idx="29">
                  <c:v>-6</c:v>
                </c:pt>
                <c:pt idx="30">
                  <c:v>-3</c:v>
                </c:pt>
                <c:pt idx="31">
                  <c:v>-4</c:v>
                </c:pt>
                <c:pt idx="32">
                  <c:v>-6</c:v>
                </c:pt>
                <c:pt idx="33">
                  <c:v>5</c:v>
                </c:pt>
                <c:pt idx="34">
                  <c:v>7</c:v>
                </c:pt>
                <c:pt idx="35">
                  <c:v>0</c:v>
                </c:pt>
                <c:pt idx="36">
                  <c:v>2</c:v>
                </c:pt>
                <c:pt idx="37">
                  <c:v>-11</c:v>
                </c:pt>
                <c:pt idx="38">
                  <c:v>-5</c:v>
                </c:pt>
                <c:pt idx="39">
                  <c:v>-2</c:v>
                </c:pt>
                <c:pt idx="40">
                  <c:v>-4</c:v>
                </c:pt>
                <c:pt idx="41">
                  <c:v>-11</c:v>
                </c:pt>
                <c:pt idx="42">
                  <c:v>-4</c:v>
                </c:pt>
                <c:pt idx="43">
                  <c:v>-2</c:v>
                </c:pt>
                <c:pt idx="44">
                  <c:v>2</c:v>
                </c:pt>
                <c:pt idx="45">
                  <c:v>8</c:v>
                </c:pt>
                <c:pt idx="46">
                  <c:v>-1</c:v>
                </c:pt>
                <c:pt idx="47">
                  <c:v>6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2</c:v>
                </c:pt>
                <c:pt idx="53">
                  <c:v>-6</c:v>
                </c:pt>
                <c:pt idx="54">
                  <c:v>2</c:v>
                </c:pt>
                <c:pt idx="55">
                  <c:v>4</c:v>
                </c:pt>
                <c:pt idx="56">
                  <c:v>-10</c:v>
                </c:pt>
                <c:pt idx="57">
                  <c:v>-8</c:v>
                </c:pt>
                <c:pt idx="58">
                  <c:v>-12</c:v>
                </c:pt>
                <c:pt idx="59">
                  <c:v>-2</c:v>
                </c:pt>
                <c:pt idx="60">
                  <c:v>6</c:v>
                </c:pt>
                <c:pt idx="61">
                  <c:v>2</c:v>
                </c:pt>
                <c:pt idx="62">
                  <c:v>-5</c:v>
                </c:pt>
                <c:pt idx="63">
                  <c:v>-4</c:v>
                </c:pt>
                <c:pt idx="64">
                  <c:v>-9</c:v>
                </c:pt>
                <c:pt idx="65">
                  <c:v>-12</c:v>
                </c:pt>
                <c:pt idx="66">
                  <c:v>-7</c:v>
                </c:pt>
                <c:pt idx="67">
                  <c:v>-13</c:v>
                </c:pt>
                <c:pt idx="68">
                  <c:v>-3</c:v>
                </c:pt>
                <c:pt idx="69">
                  <c:v>-2</c:v>
                </c:pt>
                <c:pt idx="70">
                  <c:v>-5</c:v>
                </c:pt>
                <c:pt idx="71">
                  <c:v>-8</c:v>
                </c:pt>
                <c:pt idx="72">
                  <c:v>-8</c:v>
                </c:pt>
                <c:pt idx="73">
                  <c:v>-1</c:v>
                </c:pt>
                <c:pt idx="74">
                  <c:v>3</c:v>
                </c:pt>
                <c:pt idx="75">
                  <c:v>6</c:v>
                </c:pt>
                <c:pt idx="76">
                  <c:v>5</c:v>
                </c:pt>
                <c:pt idx="77">
                  <c:v>5</c:v>
                </c:pt>
                <c:pt idx="78">
                  <c:v>1</c:v>
                </c:pt>
                <c:pt idx="79">
                  <c:v>-2</c:v>
                </c:pt>
                <c:pt idx="80">
                  <c:v>-9</c:v>
                </c:pt>
                <c:pt idx="81">
                  <c:v>-8</c:v>
                </c:pt>
                <c:pt idx="82">
                  <c:v>-5</c:v>
                </c:pt>
                <c:pt idx="83">
                  <c:v>-3</c:v>
                </c:pt>
                <c:pt idx="84">
                  <c:v>-3</c:v>
                </c:pt>
                <c:pt idx="85">
                  <c:v>2</c:v>
                </c:pt>
                <c:pt idx="86">
                  <c:v>-3</c:v>
                </c:pt>
                <c:pt idx="87">
                  <c:v>-6</c:v>
                </c:pt>
                <c:pt idx="88">
                  <c:v>-10</c:v>
                </c:pt>
                <c:pt idx="89">
                  <c:v>-6</c:v>
                </c:pt>
                <c:pt idx="90">
                  <c:v>-1</c:v>
                </c:pt>
                <c:pt idx="91">
                  <c:v>-2</c:v>
                </c:pt>
              </c:numCache>
            </c:numRef>
          </c:val>
        </c:ser>
        <c:ser>
          <c:idx val="1"/>
          <c:order val="1"/>
          <c:tx>
            <c:v>TMin</c:v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ppt,T,snow'!$D$4:$D$98</c:f>
              <c:numCache>
                <c:formatCode>General</c:formatCode>
                <c:ptCount val="95"/>
                <c:pt idx="0">
                  <c:v>-2</c:v>
                </c:pt>
                <c:pt idx="1">
                  <c:v>-1</c:v>
                </c:pt>
                <c:pt idx="2">
                  <c:v>-2</c:v>
                </c:pt>
                <c:pt idx="3">
                  <c:v>-5</c:v>
                </c:pt>
                <c:pt idx="4">
                  <c:v>-5</c:v>
                </c:pt>
                <c:pt idx="5">
                  <c:v>-3</c:v>
                </c:pt>
                <c:pt idx="6">
                  <c:v>-2</c:v>
                </c:pt>
                <c:pt idx="7">
                  <c:v>-5</c:v>
                </c:pt>
                <c:pt idx="8">
                  <c:v>-5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-5</c:v>
                </c:pt>
                <c:pt idx="16">
                  <c:v>-8</c:v>
                </c:pt>
                <c:pt idx="17">
                  <c:v>-10</c:v>
                </c:pt>
                <c:pt idx="18">
                  <c:v>-15</c:v>
                </c:pt>
                <c:pt idx="19">
                  <c:v>-9</c:v>
                </c:pt>
                <c:pt idx="20">
                  <c:v>-8</c:v>
                </c:pt>
                <c:pt idx="21">
                  <c:v>-6</c:v>
                </c:pt>
                <c:pt idx="22">
                  <c:v>-9</c:v>
                </c:pt>
                <c:pt idx="23">
                  <c:v>-9</c:v>
                </c:pt>
                <c:pt idx="24">
                  <c:v>-7</c:v>
                </c:pt>
                <c:pt idx="25">
                  <c:v>-4</c:v>
                </c:pt>
                <c:pt idx="26">
                  <c:v>-5</c:v>
                </c:pt>
                <c:pt idx="27">
                  <c:v>-8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  <c:pt idx="31">
                  <c:v>-17</c:v>
                </c:pt>
                <c:pt idx="32">
                  <c:v>-15</c:v>
                </c:pt>
                <c:pt idx="33">
                  <c:v>-6</c:v>
                </c:pt>
                <c:pt idx="34">
                  <c:v>-4</c:v>
                </c:pt>
                <c:pt idx="35">
                  <c:v>-7</c:v>
                </c:pt>
                <c:pt idx="36">
                  <c:v>-8</c:v>
                </c:pt>
                <c:pt idx="37">
                  <c:v>-19</c:v>
                </c:pt>
                <c:pt idx="38">
                  <c:v>-22</c:v>
                </c:pt>
                <c:pt idx="39">
                  <c:v>-17</c:v>
                </c:pt>
                <c:pt idx="40">
                  <c:v>-18</c:v>
                </c:pt>
                <c:pt idx="41">
                  <c:v>-16</c:v>
                </c:pt>
                <c:pt idx="42">
                  <c:v>-15</c:v>
                </c:pt>
                <c:pt idx="43">
                  <c:v>-5</c:v>
                </c:pt>
                <c:pt idx="44">
                  <c:v>-10</c:v>
                </c:pt>
                <c:pt idx="45">
                  <c:v>-10</c:v>
                </c:pt>
                <c:pt idx="46">
                  <c:v>-9</c:v>
                </c:pt>
                <c:pt idx="47">
                  <c:v>-11</c:v>
                </c:pt>
                <c:pt idx="48">
                  <c:v>-3</c:v>
                </c:pt>
                <c:pt idx="49">
                  <c:v>-3</c:v>
                </c:pt>
                <c:pt idx="50">
                  <c:v>-1</c:v>
                </c:pt>
                <c:pt idx="51">
                  <c:v>-4</c:v>
                </c:pt>
                <c:pt idx="52">
                  <c:v>-9</c:v>
                </c:pt>
                <c:pt idx="53">
                  <c:v>-13</c:v>
                </c:pt>
                <c:pt idx="54">
                  <c:v>-14</c:v>
                </c:pt>
                <c:pt idx="55">
                  <c:v>-13</c:v>
                </c:pt>
                <c:pt idx="56">
                  <c:v>-15</c:v>
                </c:pt>
                <c:pt idx="57">
                  <c:v>-16</c:v>
                </c:pt>
                <c:pt idx="58">
                  <c:v>-16</c:v>
                </c:pt>
                <c:pt idx="59">
                  <c:v>-12</c:v>
                </c:pt>
                <c:pt idx="60">
                  <c:v>-6</c:v>
                </c:pt>
                <c:pt idx="61">
                  <c:v>-8</c:v>
                </c:pt>
                <c:pt idx="62">
                  <c:v>-9</c:v>
                </c:pt>
                <c:pt idx="63">
                  <c:v>-6</c:v>
                </c:pt>
                <c:pt idx="64">
                  <c:v>-5</c:v>
                </c:pt>
                <c:pt idx="65">
                  <c:v>-18</c:v>
                </c:pt>
                <c:pt idx="66">
                  <c:v>-18</c:v>
                </c:pt>
                <c:pt idx="67">
                  <c:v>-27</c:v>
                </c:pt>
                <c:pt idx="68">
                  <c:v>-27</c:v>
                </c:pt>
                <c:pt idx="69">
                  <c:v>-21</c:v>
                </c:pt>
                <c:pt idx="70">
                  <c:v>-24</c:v>
                </c:pt>
                <c:pt idx="71">
                  <c:v>-20</c:v>
                </c:pt>
                <c:pt idx="72">
                  <c:v>-25</c:v>
                </c:pt>
                <c:pt idx="73">
                  <c:v>-25</c:v>
                </c:pt>
                <c:pt idx="74">
                  <c:v>-21</c:v>
                </c:pt>
                <c:pt idx="75">
                  <c:v>-11</c:v>
                </c:pt>
                <c:pt idx="76">
                  <c:v>-14</c:v>
                </c:pt>
                <c:pt idx="77">
                  <c:v>-12</c:v>
                </c:pt>
                <c:pt idx="78">
                  <c:v>-12</c:v>
                </c:pt>
                <c:pt idx="79">
                  <c:v>-11</c:v>
                </c:pt>
                <c:pt idx="80">
                  <c:v>-19</c:v>
                </c:pt>
                <c:pt idx="81">
                  <c:v>-19</c:v>
                </c:pt>
                <c:pt idx="82">
                  <c:v>-14</c:v>
                </c:pt>
                <c:pt idx="83">
                  <c:v>-10</c:v>
                </c:pt>
                <c:pt idx="84">
                  <c:v>-10</c:v>
                </c:pt>
                <c:pt idx="85">
                  <c:v>-8</c:v>
                </c:pt>
                <c:pt idx="86">
                  <c:v>-11</c:v>
                </c:pt>
                <c:pt idx="87">
                  <c:v>-14</c:v>
                </c:pt>
                <c:pt idx="88">
                  <c:v>-16</c:v>
                </c:pt>
                <c:pt idx="89">
                  <c:v>-10</c:v>
                </c:pt>
                <c:pt idx="90">
                  <c:v>-10</c:v>
                </c:pt>
                <c:pt idx="91">
                  <c:v>-11</c:v>
                </c:pt>
              </c:numCache>
            </c:numRef>
          </c:val>
        </c:ser>
        <c:ser>
          <c:idx val="2"/>
          <c:order val="2"/>
          <c:tx>
            <c:v>TMean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/>
              </a:gradFill>
              <a:ln>
                <a:solidFill>
                  <a:srgbClr val="99CC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ppt,T,snow'!$E$4:$E$98</c:f>
              <c:numCache>
                <c:formatCode>General</c:formatCode>
                <c:ptCount val="95"/>
                <c:pt idx="0">
                  <c:v>5</c:v>
                </c:pt>
                <c:pt idx="1">
                  <c:v>0</c:v>
                </c:pt>
                <c:pt idx="2">
                  <c:v>0.5</c:v>
                </c:pt>
                <c:pt idx="3">
                  <c:v>-0.5</c:v>
                </c:pt>
                <c:pt idx="4">
                  <c:v>1.5</c:v>
                </c:pt>
                <c:pt idx="5">
                  <c:v>4</c:v>
                </c:pt>
                <c:pt idx="6">
                  <c:v>2.5</c:v>
                </c:pt>
                <c:pt idx="7">
                  <c:v>-1</c:v>
                </c:pt>
                <c:pt idx="8">
                  <c:v>0.5</c:v>
                </c:pt>
                <c:pt idx="9">
                  <c:v>1.5</c:v>
                </c:pt>
                <c:pt idx="10">
                  <c:v>-1</c:v>
                </c:pt>
                <c:pt idx="11">
                  <c:v>0</c:v>
                </c:pt>
                <c:pt idx="12">
                  <c:v>3</c:v>
                </c:pt>
                <c:pt idx="13">
                  <c:v>5.5</c:v>
                </c:pt>
                <c:pt idx="14">
                  <c:v>4.5</c:v>
                </c:pt>
                <c:pt idx="15">
                  <c:v>0</c:v>
                </c:pt>
                <c:pt idx="16">
                  <c:v>-5.5</c:v>
                </c:pt>
                <c:pt idx="17">
                  <c:v>-7</c:v>
                </c:pt>
                <c:pt idx="18">
                  <c:v>-7.5</c:v>
                </c:pt>
                <c:pt idx="19">
                  <c:v>-5</c:v>
                </c:pt>
                <c:pt idx="20">
                  <c:v>-4</c:v>
                </c:pt>
                <c:pt idx="21">
                  <c:v>-1</c:v>
                </c:pt>
                <c:pt idx="22">
                  <c:v>-7</c:v>
                </c:pt>
                <c:pt idx="23">
                  <c:v>-8</c:v>
                </c:pt>
                <c:pt idx="24">
                  <c:v>-1</c:v>
                </c:pt>
                <c:pt idx="25">
                  <c:v>4</c:v>
                </c:pt>
                <c:pt idx="26">
                  <c:v>1</c:v>
                </c:pt>
                <c:pt idx="27">
                  <c:v>-4</c:v>
                </c:pt>
                <c:pt idx="28">
                  <c:v>-8</c:v>
                </c:pt>
                <c:pt idx="29">
                  <c:v>-7.5</c:v>
                </c:pt>
                <c:pt idx="30">
                  <c:v>-6</c:v>
                </c:pt>
                <c:pt idx="31">
                  <c:v>-10.5</c:v>
                </c:pt>
                <c:pt idx="32">
                  <c:v>-10.5</c:v>
                </c:pt>
                <c:pt idx="33">
                  <c:v>-0.5</c:v>
                </c:pt>
                <c:pt idx="34">
                  <c:v>1.5</c:v>
                </c:pt>
                <c:pt idx="35">
                  <c:v>-3.5</c:v>
                </c:pt>
                <c:pt idx="36">
                  <c:v>-3</c:v>
                </c:pt>
                <c:pt idx="37">
                  <c:v>-15</c:v>
                </c:pt>
                <c:pt idx="38">
                  <c:v>-13.5</c:v>
                </c:pt>
                <c:pt idx="39">
                  <c:v>-9.5</c:v>
                </c:pt>
                <c:pt idx="40">
                  <c:v>-11</c:v>
                </c:pt>
                <c:pt idx="41">
                  <c:v>-13.5</c:v>
                </c:pt>
                <c:pt idx="42">
                  <c:v>-9.5</c:v>
                </c:pt>
                <c:pt idx="43">
                  <c:v>-3.5</c:v>
                </c:pt>
                <c:pt idx="44">
                  <c:v>-4</c:v>
                </c:pt>
                <c:pt idx="45">
                  <c:v>-1</c:v>
                </c:pt>
                <c:pt idx="46">
                  <c:v>-5</c:v>
                </c:pt>
                <c:pt idx="47">
                  <c:v>-2.5</c:v>
                </c:pt>
                <c:pt idx="48">
                  <c:v>0.5</c:v>
                </c:pt>
                <c:pt idx="49">
                  <c:v>-1.5</c:v>
                </c:pt>
                <c:pt idx="50">
                  <c:v>2</c:v>
                </c:pt>
                <c:pt idx="51">
                  <c:v>-0.5</c:v>
                </c:pt>
                <c:pt idx="52">
                  <c:v>-3.5</c:v>
                </c:pt>
                <c:pt idx="53">
                  <c:v>-9.5</c:v>
                </c:pt>
                <c:pt idx="54">
                  <c:v>-6</c:v>
                </c:pt>
                <c:pt idx="55">
                  <c:v>-4.5</c:v>
                </c:pt>
                <c:pt idx="56">
                  <c:v>-12.5</c:v>
                </c:pt>
                <c:pt idx="57">
                  <c:v>-12</c:v>
                </c:pt>
                <c:pt idx="58">
                  <c:v>-14</c:v>
                </c:pt>
                <c:pt idx="59">
                  <c:v>-7</c:v>
                </c:pt>
                <c:pt idx="60">
                  <c:v>0</c:v>
                </c:pt>
                <c:pt idx="61">
                  <c:v>-3</c:v>
                </c:pt>
                <c:pt idx="62">
                  <c:v>-7</c:v>
                </c:pt>
                <c:pt idx="63">
                  <c:v>-5</c:v>
                </c:pt>
                <c:pt idx="64">
                  <c:v>-7</c:v>
                </c:pt>
                <c:pt idx="65">
                  <c:v>-15</c:v>
                </c:pt>
                <c:pt idx="66">
                  <c:v>-12.5</c:v>
                </c:pt>
                <c:pt idx="67">
                  <c:v>-20</c:v>
                </c:pt>
                <c:pt idx="68">
                  <c:v>-15</c:v>
                </c:pt>
                <c:pt idx="69">
                  <c:v>-11.5</c:v>
                </c:pt>
                <c:pt idx="70">
                  <c:v>-14.5</c:v>
                </c:pt>
                <c:pt idx="71">
                  <c:v>-14</c:v>
                </c:pt>
                <c:pt idx="72">
                  <c:v>-16.5</c:v>
                </c:pt>
                <c:pt idx="73">
                  <c:v>-13</c:v>
                </c:pt>
                <c:pt idx="74">
                  <c:v>-9</c:v>
                </c:pt>
                <c:pt idx="75">
                  <c:v>-2.5</c:v>
                </c:pt>
                <c:pt idx="76">
                  <c:v>-4.5</c:v>
                </c:pt>
                <c:pt idx="77">
                  <c:v>-3.5</c:v>
                </c:pt>
                <c:pt idx="78">
                  <c:v>-5.5</c:v>
                </c:pt>
                <c:pt idx="79">
                  <c:v>-6.5</c:v>
                </c:pt>
                <c:pt idx="80">
                  <c:v>-14</c:v>
                </c:pt>
                <c:pt idx="81">
                  <c:v>-13.5</c:v>
                </c:pt>
                <c:pt idx="82">
                  <c:v>-9.5</c:v>
                </c:pt>
                <c:pt idx="83">
                  <c:v>-6.5</c:v>
                </c:pt>
                <c:pt idx="84">
                  <c:v>-6.5</c:v>
                </c:pt>
                <c:pt idx="85">
                  <c:v>-3</c:v>
                </c:pt>
                <c:pt idx="86">
                  <c:v>-7</c:v>
                </c:pt>
                <c:pt idx="87">
                  <c:v>-10</c:v>
                </c:pt>
                <c:pt idx="88">
                  <c:v>-13</c:v>
                </c:pt>
                <c:pt idx="89">
                  <c:v>-8</c:v>
                </c:pt>
                <c:pt idx="90">
                  <c:v>-5.5</c:v>
                </c:pt>
                <c:pt idx="91">
                  <c:v>-6.5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marker val="1"/>
        <c:axId val="61791616"/>
        <c:axId val="69633536"/>
      </c:lineChart>
      <c:dateAx>
        <c:axId val="61791616"/>
        <c:scaling>
          <c:orientation val="minMax"/>
        </c:scaling>
        <c:axPos val="b"/>
        <c:numFmt formatCode="[$-409]d\-mmm\-yy;@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633536"/>
        <c:crossesAt val="-40"/>
        <c:auto val="1"/>
        <c:lblOffset val="100"/>
        <c:baseTimeUnit val="days"/>
      </c:dateAx>
      <c:valAx>
        <c:axId val="69633536"/>
        <c:scaling>
          <c:orientation val="minMax"/>
          <c:min val="-4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 Degrees C</a:t>
                </a:r>
              </a:p>
            </c:rich>
          </c:tx>
          <c:layout>
            <c:manualLayout>
              <c:xMode val="edge"/>
              <c:yMode val="edge"/>
              <c:x val="1.4381982335195652E-2"/>
              <c:y val="0.475520006639486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1791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120331950207467"/>
          <c:y val="0.52371541501976282"/>
          <c:w val="0.975103734439834"/>
          <c:h val="0.66600790513833985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33" r="0.75000000000000033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title>
      <c:tx>
        <c:rich>
          <a:bodyPr/>
          <a:lstStyle/>
          <a:p>
            <a:pPr>
              <a:defRPr/>
            </a:pPr>
            <a:r>
              <a:rPr lang="en-US"/>
              <a:t>C1 Belfort Gage Precipitation in mm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469655009149905E-2"/>
          <c:y val="2.9702922431088796E-2"/>
          <c:w val="0.80650826873287917"/>
          <c:h val="0.84488312692874812"/>
        </c:manualLayout>
      </c:layout>
      <c:barChart>
        <c:barDir val="col"/>
        <c:grouping val="clustered"/>
        <c:ser>
          <c:idx val="0"/>
          <c:order val="0"/>
          <c:tx>
            <c:strRef>
              <c:f>'Data- ppt,T,snow'!$I$1:$I$3</c:f>
              <c:strCache>
                <c:ptCount val="1"/>
                <c:pt idx="0">
                  <c:v>C1 Chart Temperature See PPT notes col Q C1 Precip (mm)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  <a:prstDash val="solid"/>
            </a:ln>
          </c:spP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ppt,T,snow'!$I$4:$I$101</c:f>
              <c:numCache>
                <c:formatCode>General</c:formatCode>
                <c:ptCount val="98"/>
                <c:pt idx="0">
                  <c:v>11</c:v>
                </c:pt>
                <c:pt idx="1">
                  <c:v>14</c:v>
                </c:pt>
                <c:pt idx="2">
                  <c:v>17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11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  <c:pt idx="53">
                  <c:v>6</c:v>
                </c:pt>
                <c:pt idx="54">
                  <c:v>0</c:v>
                </c:pt>
                <c:pt idx="55">
                  <c:v>0</c:v>
                </c:pt>
                <c:pt idx="56">
                  <c:v>14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11</c:v>
                </c:pt>
                <c:pt idx="64">
                  <c:v>5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2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</c:ser>
        <c:axId val="69662592"/>
        <c:axId val="69664128"/>
      </c:barChart>
      <c:dateAx>
        <c:axId val="69662592"/>
        <c:scaling>
          <c:orientation val="minMax"/>
        </c:scaling>
        <c:axPos val="b"/>
        <c:numFmt formatCode="[$-409]d\-mmm\-yy;@" sourceLinked="0"/>
        <c:tickLblPos val="nextTo"/>
        <c:spPr>
          <a:ln w="3175">
            <a:solidFill>
              <a:srgbClr val="808080"/>
            </a:solidFill>
            <a:prstDash val="solid"/>
          </a:ln>
        </c:spPr>
        <c:crossAx val="69664128"/>
        <c:crosses val="autoZero"/>
        <c:auto val="1"/>
        <c:lblOffset val="100"/>
        <c:baseTimeUnit val="days"/>
      </c:dateAx>
      <c:valAx>
        <c:axId val="69664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9662592"/>
        <c:crosses val="autoZero"/>
        <c:crossBetween val="between"/>
      </c:valAx>
      <c:spPr>
        <a:solidFill>
          <a:srgbClr val="E9EDF4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941622441243368"/>
          <c:y val="0.50943445748526717"/>
          <c:w val="0.98635329795299476"/>
          <c:h val="0.5966986084286634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33" r="0.75000000000000033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>
        <c:manualLayout>
          <c:layoutTarget val="inner"/>
          <c:xMode val="edge"/>
          <c:yMode val="edge"/>
          <c:x val="2.8132989399656593E-2"/>
          <c:y val="4.4444484632237991E-2"/>
          <c:w val="0.80562651462653001"/>
          <c:h val="0.90000081380281927"/>
        </c:manualLayout>
      </c:layout>
      <c:lineChart>
        <c:grouping val="stacked"/>
        <c:ser>
          <c:idx val="0"/>
          <c:order val="0"/>
          <c:tx>
            <c:strRef>
              <c:f>'Data- ppt,T,snow'!$X$1:$X$3</c:f>
              <c:strCache>
                <c:ptCount val="1"/>
                <c:pt idx="0">
                  <c:v>Snowtel Daily SWE mm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ppt,T,snow'!$X$4:$X$101</c:f>
              <c:numCache>
                <c:formatCode>General</c:formatCode>
                <c:ptCount val="98"/>
                <c:pt idx="0">
                  <c:v>0</c:v>
                </c:pt>
                <c:pt idx="1">
                  <c:v>7.6199999999999992</c:v>
                </c:pt>
                <c:pt idx="2">
                  <c:v>7.6199999999999992</c:v>
                </c:pt>
                <c:pt idx="3">
                  <c:v>12.700000000000003</c:v>
                </c:pt>
                <c:pt idx="4">
                  <c:v>0</c:v>
                </c:pt>
                <c:pt idx="5">
                  <c:v>-2.5400000000000023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5.0799999999999983</c:v>
                </c:pt>
                <c:pt idx="17">
                  <c:v>2.5400000000000023</c:v>
                </c:pt>
                <c:pt idx="18">
                  <c:v>2.5399999999999965</c:v>
                </c:pt>
                <c:pt idx="19">
                  <c:v>0</c:v>
                </c:pt>
                <c:pt idx="20">
                  <c:v>2.5400000000000023</c:v>
                </c:pt>
                <c:pt idx="21">
                  <c:v>0</c:v>
                </c:pt>
                <c:pt idx="22">
                  <c:v>5.0799999999999983</c:v>
                </c:pt>
                <c:pt idx="23">
                  <c:v>5.0799999999999983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7.6200000000000063</c:v>
                </c:pt>
                <c:pt idx="29">
                  <c:v>0</c:v>
                </c:pt>
                <c:pt idx="30">
                  <c:v>5.079999999999993</c:v>
                </c:pt>
                <c:pt idx="31">
                  <c:v>5.0800000000000045</c:v>
                </c:pt>
                <c:pt idx="32">
                  <c:v>7.6199999999999948</c:v>
                </c:pt>
                <c:pt idx="33">
                  <c:v>2.5400000000000023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2.5400000000000023</c:v>
                </c:pt>
                <c:pt idx="42">
                  <c:v>2.5400000000000023</c:v>
                </c:pt>
                <c:pt idx="43">
                  <c:v>2.5399999999999907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2.5400000000000023</c:v>
                </c:pt>
                <c:pt idx="54">
                  <c:v>5.0800000000000045</c:v>
                </c:pt>
                <c:pt idx="55">
                  <c:v>0</c:v>
                </c:pt>
                <c:pt idx="56">
                  <c:v>2.5400000000000023</c:v>
                </c:pt>
                <c:pt idx="57">
                  <c:v>12.7</c:v>
                </c:pt>
                <c:pt idx="58">
                  <c:v>2.5399999999999907</c:v>
                </c:pt>
                <c:pt idx="59">
                  <c:v>2.5400000000000134</c:v>
                </c:pt>
                <c:pt idx="60">
                  <c:v>5.0799999999999814</c:v>
                </c:pt>
                <c:pt idx="61">
                  <c:v>0</c:v>
                </c:pt>
                <c:pt idx="62">
                  <c:v>0</c:v>
                </c:pt>
                <c:pt idx="63">
                  <c:v>5.0800000000000045</c:v>
                </c:pt>
                <c:pt idx="64">
                  <c:v>7.6199999999999948</c:v>
                </c:pt>
                <c:pt idx="65">
                  <c:v>5.0800000000000045</c:v>
                </c:pt>
                <c:pt idx="66">
                  <c:v>0</c:v>
                </c:pt>
                <c:pt idx="67">
                  <c:v>2.5400000000000134</c:v>
                </c:pt>
                <c:pt idx="68">
                  <c:v>0</c:v>
                </c:pt>
                <c:pt idx="69">
                  <c:v>2.5399999999999907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5.0800000000000045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2.5399999999999907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2.5400000000000134</c:v>
                </c:pt>
                <c:pt idx="88">
                  <c:v>0</c:v>
                </c:pt>
                <c:pt idx="89">
                  <c:v>7.6199999999999948</c:v>
                </c:pt>
                <c:pt idx="90">
                  <c:v>2.5399999999999907</c:v>
                </c:pt>
                <c:pt idx="91">
                  <c:v>2.5400000000000134</c:v>
                </c:pt>
                <c:pt idx="92">
                  <c:v>-162.56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'Data- ppt,T,snow'!$Y$1:$Y$3</c:f>
              <c:strCache>
                <c:ptCount val="1"/>
                <c:pt idx="0">
                  <c:v>Snowtel Daily Snow Depth mm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'Data- ppt,T,snow'!$A$4:$A$98</c:f>
              <c:numCache>
                <c:formatCode>m/d/yyyy</c:formatCode>
                <c:ptCount val="95"/>
                <c:pt idx="0">
                  <c:v>42297</c:v>
                </c:pt>
                <c:pt idx="1">
                  <c:v>42298</c:v>
                </c:pt>
                <c:pt idx="2">
                  <c:v>42299</c:v>
                </c:pt>
                <c:pt idx="3">
                  <c:v>42300</c:v>
                </c:pt>
                <c:pt idx="4">
                  <c:v>42301</c:v>
                </c:pt>
                <c:pt idx="5">
                  <c:v>42302</c:v>
                </c:pt>
                <c:pt idx="6">
                  <c:v>42303</c:v>
                </c:pt>
                <c:pt idx="7">
                  <c:v>42304</c:v>
                </c:pt>
                <c:pt idx="8">
                  <c:v>42305</c:v>
                </c:pt>
                <c:pt idx="9">
                  <c:v>42306</c:v>
                </c:pt>
                <c:pt idx="10">
                  <c:v>42307</c:v>
                </c:pt>
                <c:pt idx="11">
                  <c:v>42308</c:v>
                </c:pt>
                <c:pt idx="12">
                  <c:v>42309</c:v>
                </c:pt>
                <c:pt idx="13">
                  <c:v>42310</c:v>
                </c:pt>
                <c:pt idx="14">
                  <c:v>42311</c:v>
                </c:pt>
                <c:pt idx="15">
                  <c:v>42312</c:v>
                </c:pt>
                <c:pt idx="16">
                  <c:v>42313</c:v>
                </c:pt>
                <c:pt idx="17">
                  <c:v>42314</c:v>
                </c:pt>
                <c:pt idx="18">
                  <c:v>42315</c:v>
                </c:pt>
                <c:pt idx="19">
                  <c:v>42316</c:v>
                </c:pt>
                <c:pt idx="20">
                  <c:v>42317</c:v>
                </c:pt>
                <c:pt idx="21">
                  <c:v>42318</c:v>
                </c:pt>
                <c:pt idx="22">
                  <c:v>42319</c:v>
                </c:pt>
                <c:pt idx="23">
                  <c:v>42320</c:v>
                </c:pt>
                <c:pt idx="24">
                  <c:v>42321</c:v>
                </c:pt>
                <c:pt idx="25">
                  <c:v>42322</c:v>
                </c:pt>
                <c:pt idx="26">
                  <c:v>42323</c:v>
                </c:pt>
                <c:pt idx="27">
                  <c:v>42324</c:v>
                </c:pt>
                <c:pt idx="28">
                  <c:v>42325</c:v>
                </c:pt>
                <c:pt idx="29">
                  <c:v>42326</c:v>
                </c:pt>
                <c:pt idx="30">
                  <c:v>42327</c:v>
                </c:pt>
                <c:pt idx="31">
                  <c:v>42328</c:v>
                </c:pt>
                <c:pt idx="32">
                  <c:v>42329</c:v>
                </c:pt>
                <c:pt idx="33">
                  <c:v>42330</c:v>
                </c:pt>
                <c:pt idx="34">
                  <c:v>42331</c:v>
                </c:pt>
                <c:pt idx="35">
                  <c:v>42332</c:v>
                </c:pt>
                <c:pt idx="36">
                  <c:v>42333</c:v>
                </c:pt>
                <c:pt idx="37">
                  <c:v>42334</c:v>
                </c:pt>
                <c:pt idx="38">
                  <c:v>42335</c:v>
                </c:pt>
                <c:pt idx="39">
                  <c:v>42336</c:v>
                </c:pt>
                <c:pt idx="40">
                  <c:v>42337</c:v>
                </c:pt>
                <c:pt idx="41">
                  <c:v>42338</c:v>
                </c:pt>
                <c:pt idx="42">
                  <c:v>42339</c:v>
                </c:pt>
                <c:pt idx="43">
                  <c:v>42340</c:v>
                </c:pt>
                <c:pt idx="44">
                  <c:v>42341</c:v>
                </c:pt>
                <c:pt idx="45">
                  <c:v>42342</c:v>
                </c:pt>
                <c:pt idx="46">
                  <c:v>42343</c:v>
                </c:pt>
                <c:pt idx="47">
                  <c:v>42344</c:v>
                </c:pt>
                <c:pt idx="48">
                  <c:v>42345</c:v>
                </c:pt>
                <c:pt idx="49">
                  <c:v>42346</c:v>
                </c:pt>
                <c:pt idx="50">
                  <c:v>42347</c:v>
                </c:pt>
                <c:pt idx="51">
                  <c:v>42348</c:v>
                </c:pt>
                <c:pt idx="52">
                  <c:v>42349</c:v>
                </c:pt>
                <c:pt idx="53">
                  <c:v>42350</c:v>
                </c:pt>
                <c:pt idx="54">
                  <c:v>42351</c:v>
                </c:pt>
                <c:pt idx="55">
                  <c:v>42352</c:v>
                </c:pt>
                <c:pt idx="56">
                  <c:v>42353</c:v>
                </c:pt>
                <c:pt idx="57">
                  <c:v>42354</c:v>
                </c:pt>
                <c:pt idx="58">
                  <c:v>42355</c:v>
                </c:pt>
                <c:pt idx="59">
                  <c:v>42356</c:v>
                </c:pt>
                <c:pt idx="60">
                  <c:v>42357</c:v>
                </c:pt>
                <c:pt idx="61">
                  <c:v>42358</c:v>
                </c:pt>
                <c:pt idx="62">
                  <c:v>42359</c:v>
                </c:pt>
                <c:pt idx="63">
                  <c:v>42360</c:v>
                </c:pt>
                <c:pt idx="64">
                  <c:v>42361</c:v>
                </c:pt>
                <c:pt idx="65">
                  <c:v>42362</c:v>
                </c:pt>
                <c:pt idx="66">
                  <c:v>42363</c:v>
                </c:pt>
                <c:pt idx="67">
                  <c:v>42364</c:v>
                </c:pt>
                <c:pt idx="68">
                  <c:v>42365</c:v>
                </c:pt>
                <c:pt idx="69">
                  <c:v>42366</c:v>
                </c:pt>
                <c:pt idx="70">
                  <c:v>42367</c:v>
                </c:pt>
                <c:pt idx="71">
                  <c:v>42368</c:v>
                </c:pt>
                <c:pt idx="72">
                  <c:v>42369</c:v>
                </c:pt>
                <c:pt idx="73">
                  <c:v>42370</c:v>
                </c:pt>
                <c:pt idx="74">
                  <c:v>42371</c:v>
                </c:pt>
                <c:pt idx="75">
                  <c:v>42372</c:v>
                </c:pt>
                <c:pt idx="76">
                  <c:v>42373</c:v>
                </c:pt>
                <c:pt idx="77">
                  <c:v>42374</c:v>
                </c:pt>
                <c:pt idx="78">
                  <c:v>42375</c:v>
                </c:pt>
                <c:pt idx="79">
                  <c:v>42376</c:v>
                </c:pt>
                <c:pt idx="80">
                  <c:v>42377</c:v>
                </c:pt>
                <c:pt idx="81">
                  <c:v>42378</c:v>
                </c:pt>
                <c:pt idx="82">
                  <c:v>42379</c:v>
                </c:pt>
                <c:pt idx="83">
                  <c:v>42380</c:v>
                </c:pt>
                <c:pt idx="84">
                  <c:v>42381</c:v>
                </c:pt>
                <c:pt idx="85">
                  <c:v>42382</c:v>
                </c:pt>
                <c:pt idx="86">
                  <c:v>42383</c:v>
                </c:pt>
                <c:pt idx="87">
                  <c:v>42384</c:v>
                </c:pt>
                <c:pt idx="88">
                  <c:v>42385</c:v>
                </c:pt>
                <c:pt idx="89">
                  <c:v>42386</c:v>
                </c:pt>
                <c:pt idx="90">
                  <c:v>42387</c:v>
                </c:pt>
                <c:pt idx="91">
                  <c:v>42388</c:v>
                </c:pt>
              </c:numCache>
            </c:numRef>
          </c:cat>
          <c:val>
            <c:numRef>
              <c:f>'Data- ppt,T,snow'!$Y$4:$Y$101</c:f>
              <c:numCache>
                <c:formatCode>General</c:formatCode>
                <c:ptCount val="98"/>
                <c:pt idx="0">
                  <c:v>0</c:v>
                </c:pt>
                <c:pt idx="1">
                  <c:v>25.4</c:v>
                </c:pt>
                <c:pt idx="2">
                  <c:v>25.4</c:v>
                </c:pt>
                <c:pt idx="3">
                  <c:v>101.6</c:v>
                </c:pt>
                <c:pt idx="4">
                  <c:v>0</c:v>
                </c:pt>
                <c:pt idx="5">
                  <c:v>0</c:v>
                </c:pt>
                <c:pt idx="6">
                  <c:v>-25.4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-25.4</c:v>
                </c:pt>
                <c:pt idx="14">
                  <c:v>-25.4</c:v>
                </c:pt>
                <c:pt idx="15">
                  <c:v>0</c:v>
                </c:pt>
                <c:pt idx="16">
                  <c:v>76.199999999999989</c:v>
                </c:pt>
                <c:pt idx="17">
                  <c:v>50.8</c:v>
                </c:pt>
                <c:pt idx="18">
                  <c:v>0</c:v>
                </c:pt>
                <c:pt idx="19">
                  <c:v>-25.4</c:v>
                </c:pt>
                <c:pt idx="20">
                  <c:v>0</c:v>
                </c:pt>
                <c:pt idx="21">
                  <c:v>0</c:v>
                </c:pt>
                <c:pt idx="22">
                  <c:v>76.199999999999989</c:v>
                </c:pt>
                <c:pt idx="23">
                  <c:v>50.8</c:v>
                </c:pt>
                <c:pt idx="24">
                  <c:v>-25.4</c:v>
                </c:pt>
                <c:pt idx="25">
                  <c:v>-25.4</c:v>
                </c:pt>
                <c:pt idx="26">
                  <c:v>-25.4</c:v>
                </c:pt>
                <c:pt idx="27">
                  <c:v>0</c:v>
                </c:pt>
                <c:pt idx="28">
                  <c:v>76.199999999999989</c:v>
                </c:pt>
                <c:pt idx="29">
                  <c:v>0</c:v>
                </c:pt>
                <c:pt idx="30">
                  <c:v>25.4</c:v>
                </c:pt>
                <c:pt idx="31">
                  <c:v>0</c:v>
                </c:pt>
                <c:pt idx="32">
                  <c:v>101.6</c:v>
                </c:pt>
                <c:pt idx="33">
                  <c:v>-50.8</c:v>
                </c:pt>
                <c:pt idx="34">
                  <c:v>-25.4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-25.4</c:v>
                </c:pt>
                <c:pt idx="40">
                  <c:v>25.4</c:v>
                </c:pt>
                <c:pt idx="41">
                  <c:v>76.199999999999989</c:v>
                </c:pt>
                <c:pt idx="42">
                  <c:v>0</c:v>
                </c:pt>
                <c:pt idx="43">
                  <c:v>-25.4</c:v>
                </c:pt>
                <c:pt idx="44">
                  <c:v>0</c:v>
                </c:pt>
                <c:pt idx="45">
                  <c:v>-25.4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-25.4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50.8</c:v>
                </c:pt>
                <c:pt idx="54">
                  <c:v>101.6</c:v>
                </c:pt>
                <c:pt idx="55">
                  <c:v>-50.8</c:v>
                </c:pt>
                <c:pt idx="56">
                  <c:v>0</c:v>
                </c:pt>
                <c:pt idx="57">
                  <c:v>177.79999999999998</c:v>
                </c:pt>
                <c:pt idx="58">
                  <c:v>-50.8</c:v>
                </c:pt>
                <c:pt idx="59">
                  <c:v>0</c:v>
                </c:pt>
                <c:pt idx="60">
                  <c:v>-25.4</c:v>
                </c:pt>
                <c:pt idx="61">
                  <c:v>-25.4</c:v>
                </c:pt>
                <c:pt idx="62">
                  <c:v>50.8</c:v>
                </c:pt>
                <c:pt idx="63">
                  <c:v>25.4</c:v>
                </c:pt>
                <c:pt idx="64">
                  <c:v>76.199999999999989</c:v>
                </c:pt>
                <c:pt idx="65">
                  <c:v>76.199999999999989</c:v>
                </c:pt>
                <c:pt idx="66">
                  <c:v>-76.199999999999989</c:v>
                </c:pt>
                <c:pt idx="67">
                  <c:v>0</c:v>
                </c:pt>
                <c:pt idx="68">
                  <c:v>-25.4</c:v>
                </c:pt>
                <c:pt idx="69">
                  <c:v>25.4</c:v>
                </c:pt>
                <c:pt idx="70">
                  <c:v>-25.4</c:v>
                </c:pt>
                <c:pt idx="71">
                  <c:v>0</c:v>
                </c:pt>
                <c:pt idx="72">
                  <c:v>0</c:v>
                </c:pt>
                <c:pt idx="73">
                  <c:v>-25.4</c:v>
                </c:pt>
                <c:pt idx="74">
                  <c:v>0</c:v>
                </c:pt>
                <c:pt idx="75">
                  <c:v>-25.4</c:v>
                </c:pt>
                <c:pt idx="76">
                  <c:v>25.4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-25.4</c:v>
                </c:pt>
                <c:pt idx="81">
                  <c:v>76.199999999999989</c:v>
                </c:pt>
                <c:pt idx="82">
                  <c:v>0</c:v>
                </c:pt>
                <c:pt idx="83">
                  <c:v>-25.4</c:v>
                </c:pt>
                <c:pt idx="84">
                  <c:v>-25.4</c:v>
                </c:pt>
                <c:pt idx="85">
                  <c:v>0</c:v>
                </c:pt>
                <c:pt idx="86">
                  <c:v>0</c:v>
                </c:pt>
                <c:pt idx="87">
                  <c:v>50.8</c:v>
                </c:pt>
                <c:pt idx="88">
                  <c:v>0</c:v>
                </c:pt>
                <c:pt idx="89">
                  <c:v>25.4</c:v>
                </c:pt>
                <c:pt idx="90">
                  <c:v>50.8</c:v>
                </c:pt>
                <c:pt idx="91">
                  <c:v>-25.4</c:v>
                </c:pt>
                <c:pt idx="92">
                  <c:v>-736.59999999999991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marker val="1"/>
        <c:axId val="69668864"/>
        <c:axId val="69670400"/>
      </c:lineChart>
      <c:dateAx>
        <c:axId val="69668864"/>
        <c:scaling>
          <c:orientation val="minMax"/>
        </c:scaling>
        <c:axPos val="b"/>
        <c:numFmt formatCode="[$-409]d\-mmm\-yy;@" sourceLinked="0"/>
        <c:tickLblPos val="nextTo"/>
        <c:spPr>
          <a:ln w="3175">
            <a:solidFill>
              <a:srgbClr val="808080"/>
            </a:solidFill>
            <a:prstDash val="solid"/>
          </a:ln>
        </c:spPr>
        <c:crossAx val="69670400"/>
        <c:crosses val="autoZero"/>
        <c:auto val="1"/>
        <c:lblOffset val="100"/>
        <c:baseTimeUnit val="days"/>
      </c:dateAx>
      <c:valAx>
        <c:axId val="69670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9668864"/>
        <c:crosses val="autoZero"/>
        <c:crossBetween val="between"/>
      </c:valAx>
      <c:spPr>
        <a:solidFill>
          <a:srgbClr val="E7E7E7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897089702022543"/>
          <c:y val="0.51587440458831535"/>
          <c:w val="0.99117685656939947"/>
          <c:h val="0.64285880931550221"/>
        </c:manualLayout>
      </c:layout>
      <c:spPr>
        <a:noFill/>
        <a:ln w="25400">
          <a:noFill/>
        </a:ln>
      </c:sp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33" r="0.75000000000000033" t="1" header="0.5" footer="0.5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977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0.12675</cdr:x>
      <cdr:y>0.3875</cdr:y>
    </cdr:from>
    <cdr:to>
      <cdr:x>0.9655</cdr:x>
      <cdr:y>0.38825</cdr:y>
    </cdr:to>
    <cdr:sp macro="" textlink="">
      <cdr:nvSpPr>
        <cdr:cNvPr id="10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7981" y="2244281"/>
          <a:ext cx="719018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0.09175</cdr:x>
      <cdr:y>0.20725</cdr:y>
    </cdr:from>
    <cdr:to>
      <cdr:x>0.86925</cdr:x>
      <cdr:y>0.23275</cdr:y>
    </cdr:to>
    <cdr:sp macro="" textlink="">
      <cdr:nvSpPr>
        <cdr:cNvPr id="5121" name="Rectangle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527" y="1206148"/>
          <a:ext cx="6665119" cy="148405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48000"/>
          </a:srgbClr>
        </a:solidFill>
        <a:ln xmlns:a="http://schemas.openxmlformats.org/drawingml/2006/main" w="9525">
          <a:solidFill>
            <a:srgbClr val="333333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0.26875</cdr:x>
      <cdr:y>0.33975</cdr:y>
    </cdr:from>
    <cdr:to>
      <cdr:x>0.7955</cdr:x>
      <cdr:y>0.374</cdr:y>
    </cdr:to>
    <cdr:sp macro="" textlink="">
      <cdr:nvSpPr>
        <cdr:cNvPr id="5122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3859" y="1977269"/>
          <a:ext cx="4515565" cy="19932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5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1" u="none" strike="noStrike" baseline="0">
              <a:solidFill>
                <a:srgbClr val="3366FF"/>
              </a:solidFill>
              <a:latin typeface="Arial"/>
              <a:cs typeface="Arial"/>
            </a:rPr>
            <a:t>T</a:t>
          </a:r>
          <a:r>
            <a:rPr lang="en-US" sz="900" b="1" i="0" u="none" strike="noStrike" baseline="-25000">
              <a:solidFill>
                <a:srgbClr val="3366FF"/>
              </a:solidFill>
              <a:latin typeface="Arial"/>
              <a:cs typeface="Arial"/>
            </a:rPr>
            <a:t>air</a:t>
          </a:r>
          <a:r>
            <a:rPr lang="en-US" sz="900" b="1" i="1" u="none" strike="noStrike" baseline="0">
              <a:solidFill>
                <a:srgbClr val="3366FF"/>
              </a:solidFill>
              <a:latin typeface="Arial"/>
              <a:cs typeface="Arial"/>
            </a:rPr>
            <a:t>&lt;&lt; –5C: Likely periods of snow T gradient           &gt;10C/1m for pack &lt;50cm</a:t>
          </a:r>
        </a:p>
      </cdr:txBody>
    </cdr:sp>
  </cdr:relSizeAnchor>
  <cdr:relSizeAnchor xmlns:cdr="http://schemas.openxmlformats.org/drawingml/2006/chartDrawing">
    <cdr:from>
      <cdr:x>0.3595</cdr:x>
      <cdr:y>0.11875</cdr:y>
    </cdr:from>
    <cdr:to>
      <cdr:x>0.7265</cdr:x>
      <cdr:y>0.15675</cdr:y>
    </cdr:to>
    <cdr:sp macro="" textlink="">
      <cdr:nvSpPr>
        <cdr:cNvPr id="5123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1814" y="691098"/>
          <a:ext cx="3146107" cy="221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900000"/>
              </a:solidFill>
              <a:latin typeface="Arial"/>
              <a:cs typeface="Arial"/>
            </a:rPr>
            <a:t>T</a:t>
          </a:r>
          <a:r>
            <a:rPr lang="en-US" sz="900" b="1" i="0" u="none" strike="noStrike" baseline="-25000">
              <a:solidFill>
                <a:srgbClr val="900000"/>
              </a:solidFill>
              <a:latin typeface="Arial"/>
              <a:cs typeface="Arial"/>
            </a:rPr>
            <a:t>air</a:t>
          </a:r>
          <a:r>
            <a:rPr lang="en-US" sz="900" b="1" i="1" u="none" strike="noStrike" baseline="0">
              <a:solidFill>
                <a:srgbClr val="900000"/>
              </a:solidFill>
              <a:latin typeface="Arial"/>
              <a:cs typeface="Arial"/>
            </a:rPr>
            <a:t> &gt;&gt;0C: Likely periods of surface melting</a:t>
          </a:r>
        </a:p>
        <a:p xmlns:a="http://schemas.openxmlformats.org/drawingml/2006/main">
          <a:pPr algn="ctr" rtl="0">
            <a:defRPr sz="1000"/>
          </a:pPr>
          <a:endParaRPr lang="en-US" sz="900" b="1" i="1" u="none" strike="noStrike" baseline="0">
            <a:solidFill>
              <a:srgbClr val="9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0.3855</cdr:x>
      <cdr:y>0.29425</cdr:y>
    </cdr:from>
    <cdr:to>
      <cdr:x>0.3855</cdr:x>
      <cdr:y>0.33975</cdr:y>
    </cdr:to>
    <cdr:sp macro="" textlink="">
      <cdr:nvSpPr>
        <cdr:cNvPr id="5124" name="Line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04699" y="1712469"/>
          <a:ext cx="0" cy="2648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3366FF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0.396</cdr:x>
      <cdr:y>0.13075</cdr:y>
    </cdr:from>
    <cdr:to>
      <cdr:x>0.39675</cdr:x>
      <cdr:y>0.184</cdr:y>
    </cdr:to>
    <cdr:sp macro="" textlink="">
      <cdr:nvSpPr>
        <cdr:cNvPr id="71703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375422" y="687857"/>
          <a:ext cx="6429" cy="3293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9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0.65175</cdr:x>
      <cdr:y>0.6165</cdr:y>
    </cdr:from>
    <cdr:to>
      <cdr:x>0.65725</cdr:x>
      <cdr:y>0.646</cdr:y>
    </cdr:to>
    <cdr:sp macro="" textlink="">
      <cdr:nvSpPr>
        <cdr:cNvPr id="71705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35542" y="4001814"/>
          <a:ext cx="60007" cy="1850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0.65175</cdr:x>
      <cdr:y>0.703</cdr:y>
    </cdr:from>
    <cdr:to>
      <cdr:x>0.68375</cdr:x>
      <cdr:y>0.744</cdr:y>
    </cdr:to>
    <cdr:sp macro="" textlink="">
      <cdr:nvSpPr>
        <cdr:cNvPr id="71706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534853" y="4536653"/>
          <a:ext cx="285035" cy="1209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0.381</cdr:x>
      <cdr:y>0.51825</cdr:y>
    </cdr:from>
    <cdr:to>
      <cdr:x>0.4025</cdr:x>
      <cdr:y>0.5665</cdr:y>
    </cdr:to>
    <cdr:sp macro="" textlink="">
      <cdr:nvSpPr>
        <cdr:cNvPr id="5129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266123" y="3016098"/>
          <a:ext cx="184308" cy="2808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0.3855</cdr:x>
      <cdr:y>0.604</cdr:y>
    </cdr:from>
    <cdr:to>
      <cdr:x>0.407</cdr:x>
      <cdr:y>0.6775</cdr:y>
    </cdr:to>
    <cdr:sp macro="" textlink="">
      <cdr:nvSpPr>
        <cdr:cNvPr id="71708" name="Line 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04084" y="3563160"/>
          <a:ext cx="171450" cy="2666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0.87875</cdr:x>
      <cdr:y>0.382</cdr:y>
    </cdr:from>
    <cdr:to>
      <cdr:x>0.95175</cdr:x>
      <cdr:y>0.87475</cdr:y>
    </cdr:to>
    <cdr:sp macro="" textlink="">
      <cdr:nvSpPr>
        <cdr:cNvPr id="71709" name="Rectangle 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67374" y="2598410"/>
          <a:ext cx="608648" cy="24381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0.2685</cdr:x>
      <cdr:y>0.2415</cdr:y>
    </cdr:from>
    <cdr:to>
      <cdr:x>0.799</cdr:x>
      <cdr:y>0.3785</cdr:y>
    </cdr:to>
    <cdr:sp macro="" textlink="">
      <cdr:nvSpPr>
        <cdr:cNvPr id="71710" name="Rectangle 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8273" y="1167317"/>
          <a:ext cx="4213384" cy="71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3366FF"/>
          </a:solidFill>
          <a:prstDash val="lgDash"/>
          <a:miter lim="800000"/>
          <a:headEnd/>
          <a:tailEnd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0.163</cdr:x>
      <cdr:y>0.134</cdr:y>
    </cdr:from>
    <cdr:to>
      <cdr:x>0.7145</cdr:x>
      <cdr:y>0.216</cdr:y>
    </cdr:to>
    <cdr:sp macro="" textlink="">
      <cdr:nvSpPr>
        <cdr:cNvPr id="71711" name="Rectangle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3687" y="514436"/>
          <a:ext cx="2968228" cy="507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993300"/>
          </a:solidFill>
          <a:prstDash val="lgDash"/>
          <a:miter lim="800000"/>
          <a:headEnd/>
          <a:tailEnd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0.87775</cdr:x>
      <cdr:y>0.21225</cdr:y>
    </cdr:from>
    <cdr:to>
      <cdr:x>0.8932</cdr:x>
      <cdr:y>0.24076</cdr:y>
    </cdr:to>
    <cdr:sp macro="" textlink="">
      <cdr:nvSpPr>
        <cdr:cNvPr id="71712" name="Text Box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4512" y="1235247"/>
          <a:ext cx="13247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-5</a:t>
          </a:r>
        </a:p>
      </cdr:txBody>
    </cdr:sp>
  </cdr:relSizeAnchor>
  <cdr:relSizeAnchor xmlns:cdr="http://schemas.openxmlformats.org/drawingml/2006/chartDrawing">
    <cdr:from>
      <cdr:x>0.32975</cdr:x>
      <cdr:y>0.42275</cdr:y>
    </cdr:from>
    <cdr:to>
      <cdr:x>0.5281</cdr:x>
      <cdr:y>0.45126</cdr:y>
    </cdr:to>
    <cdr:sp macro="" textlink="">
      <cdr:nvSpPr>
        <cdr:cNvPr id="71714" name="Text Box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6782" y="2460310"/>
          <a:ext cx="1700337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6411"/>
              </a:solidFill>
              <a:latin typeface="Arial"/>
              <a:ea typeface="Arial"/>
              <a:cs typeface="Arial"/>
            </a:rPr>
            <a:t>Accumulative Precipitation </a:t>
          </a:r>
        </a:p>
      </cdr:txBody>
    </cdr:sp>
  </cdr:relSizeAnchor>
  <cdr:relSizeAnchor xmlns:cdr="http://schemas.openxmlformats.org/drawingml/2006/chartDrawing">
    <cdr:from>
      <cdr:x>0.72025</cdr:x>
      <cdr:y>0.537</cdr:y>
    </cdr:from>
    <cdr:to>
      <cdr:x>0.84293</cdr:x>
      <cdr:y>0.56551</cdr:y>
    </cdr:to>
    <cdr:sp macro="" textlink="">
      <cdr:nvSpPr>
        <cdr:cNvPr id="71715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4343" y="3125219"/>
          <a:ext cx="1051698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90"/>
              </a:solidFill>
              <a:latin typeface="Arial"/>
              <a:ea typeface="Arial"/>
              <a:cs typeface="Arial"/>
            </a:rPr>
            <a:t>Snowpack Depth</a:t>
          </a:r>
        </a:p>
      </cdr:txBody>
    </cdr:sp>
  </cdr:relSizeAnchor>
  <cdr:relSizeAnchor xmlns:cdr="http://schemas.openxmlformats.org/drawingml/2006/chartDrawing">
    <cdr:from>
      <cdr:x>0.296</cdr:x>
      <cdr:y>0.263</cdr:y>
    </cdr:from>
    <cdr:to>
      <cdr:x>0.32771</cdr:x>
      <cdr:y>0.29405</cdr:y>
    </cdr:to>
    <cdr:sp macro="" textlink="">
      <cdr:nvSpPr>
        <cdr:cNvPr id="71716" name="Text Box 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7460" y="1530601"/>
          <a:ext cx="271869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T</a:t>
          </a:r>
          <a:r>
            <a:rPr lang="en-US" sz="1100" b="1" i="0" u="none" strike="noStrike" baseline="-25000">
              <a:solidFill>
                <a:srgbClr val="0000D4"/>
              </a:solidFill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0.2045</cdr:x>
      <cdr:y>0.125</cdr:y>
    </cdr:from>
    <cdr:to>
      <cdr:x>0.23867</cdr:x>
      <cdr:y>0.15605</cdr:y>
    </cdr:to>
    <cdr:sp macro="" textlink="">
      <cdr:nvSpPr>
        <cdr:cNvPr id="71717" name="Text Box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3076" y="727472"/>
          <a:ext cx="292901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993300"/>
              </a:solidFill>
              <a:latin typeface="Arial"/>
              <a:ea typeface="Arial"/>
              <a:cs typeface="Arial"/>
            </a:rPr>
            <a:t>T</a:t>
          </a:r>
          <a:r>
            <a:rPr lang="en-US" sz="1100" b="1" i="0" u="none" strike="noStrike" baseline="-25000">
              <a:solidFill>
                <a:srgbClr val="993300"/>
              </a:solidFill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0.40325</cdr:x>
      <cdr:y>0.5595</cdr:y>
    </cdr:from>
    <cdr:to>
      <cdr:x>0.51581</cdr:x>
      <cdr:y>0.62346</cdr:y>
    </cdr:to>
    <cdr:sp macro="" textlink="">
      <cdr:nvSpPr>
        <cdr:cNvPr id="71718" name="Text Box 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6861" y="3256164"/>
          <a:ext cx="964944" cy="3722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339966"/>
              </a:solidFill>
              <a:latin typeface="Arial"/>
              <a:cs typeface="Arial"/>
            </a:rPr>
            <a:t>Snowfall Additions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D4"/>
              </a:solidFill>
              <a:latin typeface="Arial"/>
              <a:cs typeface="Arial"/>
            </a:rPr>
            <a:t>Pack Accumulation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CCFF"/>
              </a:solidFill>
              <a:latin typeface="Arial"/>
              <a:cs typeface="Arial"/>
            </a:rPr>
            <a:t>Pack Density</a:t>
          </a:r>
        </a:p>
      </cdr:txBody>
    </cdr:sp>
  </cdr:relSizeAnchor>
  <cdr:relSizeAnchor xmlns:cdr="http://schemas.openxmlformats.org/drawingml/2006/chartDrawing">
    <cdr:from>
      <cdr:x>0.75825</cdr:x>
      <cdr:y>0.79075</cdr:y>
    </cdr:from>
    <cdr:to>
      <cdr:x>0.87511</cdr:x>
      <cdr:y>0.82006</cdr:y>
    </cdr:to>
    <cdr:sp macro="" textlink="">
      <cdr:nvSpPr>
        <cdr:cNvPr id="2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0098" y="4601987"/>
          <a:ext cx="1001813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Diurnal T Range</a:t>
          </a:r>
        </a:p>
      </cdr:txBody>
    </cdr:sp>
  </cdr:relSizeAnchor>
  <cdr:relSizeAnchor xmlns:cdr="http://schemas.openxmlformats.org/drawingml/2006/chartDrawing">
    <cdr:from>
      <cdr:x>0.6335</cdr:x>
      <cdr:y>0.657</cdr:y>
    </cdr:from>
    <cdr:to>
      <cdr:x>0.97925</cdr:x>
      <cdr:y>0.7215</cdr:y>
    </cdr:to>
    <cdr:sp macro="" textlink="">
      <cdr:nvSpPr>
        <cdr:cNvPr id="5142" name="Text Box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0679" y="3823592"/>
          <a:ext cx="2963942" cy="375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D4"/>
              </a:solidFill>
              <a:latin typeface="Arial"/>
              <a:cs typeface="Arial"/>
            </a:rPr>
            <a:t>Pack Compaction / Melt &amp; Sublimation</a:t>
          </a:r>
        </a:p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800" b="1" i="0" u="none" strike="noStrike" baseline="0">
              <a:solidFill>
                <a:srgbClr val="900000"/>
              </a:solidFill>
              <a:latin typeface="Arial"/>
              <a:cs typeface="Arial"/>
            </a:rPr>
            <a:t>   </a:t>
          </a:r>
          <a:r>
            <a:rPr lang="en-US" sz="800" b="1" i="0" u="none" strike="noStrike" baseline="0">
              <a:solidFill>
                <a:srgbClr val="FF00FF"/>
              </a:solidFill>
              <a:latin typeface="Arial"/>
              <a:cs typeface="Arial"/>
            </a:rPr>
            <a:t>Daily Heating (eg Solar Inputs) </a:t>
          </a:r>
        </a:p>
      </cdr:txBody>
    </cdr:sp>
  </cdr:relSizeAnchor>
  <cdr:relSizeAnchor xmlns:cdr="http://schemas.openxmlformats.org/drawingml/2006/chartDrawing">
    <cdr:from>
      <cdr:x>0.68325</cdr:x>
      <cdr:y>0.703</cdr:y>
    </cdr:from>
    <cdr:to>
      <cdr:x>0.697</cdr:x>
      <cdr:y>0.7375</cdr:y>
    </cdr:to>
    <cdr:sp macro="" textlink="">
      <cdr:nvSpPr>
        <cdr:cNvPr id="3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534853" y="4536653"/>
          <a:ext cx="285035" cy="1209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0.67725</cdr:x>
      <cdr:y>0.61575</cdr:y>
    </cdr:from>
    <cdr:to>
      <cdr:x>0.684</cdr:x>
      <cdr:y>0.6455</cdr:y>
    </cdr:to>
    <cdr:sp macro="" textlink="">
      <cdr:nvSpPr>
        <cdr:cNvPr id="4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35542" y="4001814"/>
          <a:ext cx="60007" cy="1850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0.496</cdr:x>
      <cdr:y>0.464</cdr:y>
    </cdr:from>
    <cdr:to>
      <cdr:x>0.5215</cdr:x>
      <cdr:y>0.553</cdr:y>
    </cdr:to>
    <cdr:sp macro="" textlink="">
      <cdr:nvSpPr>
        <cdr:cNvPr id="71707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037648" y="3303756"/>
          <a:ext cx="259318" cy="684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0.49675</cdr:x>
      <cdr:y>0.611</cdr:y>
    </cdr:from>
    <cdr:to>
      <cdr:x>0.526</cdr:x>
      <cdr:y>0.685</cdr:y>
    </cdr:to>
    <cdr:sp macro="" textlink="">
      <cdr:nvSpPr>
        <cdr:cNvPr id="5146" name="Line 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58389" y="3555883"/>
          <a:ext cx="250746" cy="4306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0.7035</cdr:x>
      <cdr:y>0.7215</cdr:y>
    </cdr:from>
    <cdr:to>
      <cdr:x>0.8645</cdr:x>
      <cdr:y>0.751</cdr:y>
    </cdr:to>
    <cdr:sp macro="" textlink="">
      <cdr:nvSpPr>
        <cdr:cNvPr id="5148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0754" y="4198968"/>
          <a:ext cx="1380172" cy="171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CCFF"/>
              </a:solidFill>
              <a:latin typeface="Arial"/>
              <a:cs typeface="Arial"/>
            </a:rPr>
            <a:t>Snowpack Density x100</a:t>
          </a:r>
        </a:p>
        <a:p xmlns:a="http://schemas.openxmlformats.org/drawingml/2006/main">
          <a:pPr algn="l" rtl="0">
            <a:defRPr sz="1000"/>
          </a:pPr>
          <a:endParaRPr lang="en-US" sz="1000" b="1" i="0" u="none" strike="noStrike" baseline="0">
            <a:solidFill>
              <a:srgbClr val="00CC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0.3725</cdr:x>
      <cdr:y>0.53575</cdr:y>
    </cdr:from>
    <cdr:to>
      <cdr:x>0.3725</cdr:x>
      <cdr:y>0.7215</cdr:y>
    </cdr:to>
    <cdr:sp macro="" textlink="">
      <cdr:nvSpPr>
        <cdr:cNvPr id="5149" name="Line 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93256" y="3117944"/>
          <a:ext cx="0" cy="1081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6411"/>
          </a:solidFill>
          <a:prstDash val="dash"/>
          <a:round/>
          <a:headEnd type="triangle" w="med" len="med"/>
          <a:tailEnd type="triangle" w="med" len="med"/>
        </a:ln>
      </cdr:spPr>
    </cdr:sp>
  </cdr:relSizeAnchor>
  <cdr:relSizeAnchor xmlns:cdr="http://schemas.openxmlformats.org/drawingml/2006/chartDrawing">
    <cdr:from>
      <cdr:x>0.53</cdr:x>
      <cdr:y>0.4595</cdr:y>
    </cdr:from>
    <cdr:to>
      <cdr:x>0.53075</cdr:x>
      <cdr:y>0.7755</cdr:y>
    </cdr:to>
    <cdr:sp macro="" textlink="">
      <cdr:nvSpPr>
        <cdr:cNvPr id="5150" name="Line 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543425" y="2674187"/>
          <a:ext cx="6429" cy="18390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6411"/>
          </a:solidFill>
          <a:prstDash val="dash"/>
          <a:round/>
          <a:headEnd type="triangle" w="med" len="med"/>
          <a:tailEnd type="triangle" w="med" len="med"/>
        </a:ln>
      </cdr:spPr>
    </cdr:sp>
  </cdr:relSizeAnchor>
  <cdr:relSizeAnchor xmlns:cdr="http://schemas.openxmlformats.org/drawingml/2006/chartDrawing">
    <cdr:from>
      <cdr:x>0.477</cdr:x>
      <cdr:y>0.63675</cdr:y>
    </cdr:from>
    <cdr:to>
      <cdr:x>0.526</cdr:x>
      <cdr:y>0.76475</cdr:y>
    </cdr:to>
    <cdr:sp macro="" textlink="">
      <cdr:nvSpPr>
        <cdr:cNvPr id="5151" name="Line 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89083" y="3705742"/>
          <a:ext cx="420052" cy="7449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0.67275</cdr:x>
      <cdr:y>0.213</cdr:y>
    </cdr:from>
    <cdr:to>
      <cdr:x>0.67425</cdr:x>
      <cdr:y>0.7515</cdr:y>
    </cdr:to>
    <cdr:sp macro="" textlink="">
      <cdr:nvSpPr>
        <cdr:cNvPr id="5152" name="Line 3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767149" y="1239612"/>
          <a:ext cx="12859" cy="31339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D4"/>
          </a:solidFill>
          <a:prstDash val="dash"/>
          <a:round/>
          <a:headEnd type="triangle" w="med" len="med"/>
          <a:tailEnd type="triangle" w="med" len="med"/>
        </a:ln>
      </cdr:spPr>
    </cdr:sp>
  </cdr:relSizeAnchor>
  <cdr:relSizeAnchor xmlns:cdr="http://schemas.openxmlformats.org/drawingml/2006/chartDrawing">
    <cdr:from>
      <cdr:x>0.6405</cdr:x>
      <cdr:y>0.232</cdr:y>
    </cdr:from>
    <cdr:to>
      <cdr:x>0.642</cdr:x>
      <cdr:y>0.75</cdr:y>
    </cdr:to>
    <cdr:sp macro="" textlink="">
      <cdr:nvSpPr>
        <cdr:cNvPr id="5153" name="Line 3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490686" y="1350188"/>
          <a:ext cx="12859" cy="30146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D4"/>
          </a:solidFill>
          <a:prstDash val="dash"/>
          <a:round/>
          <a:headEnd type="triangle" w="med" len="med"/>
          <a:tailEnd type="triangle" w="med" len="med"/>
        </a:ln>
      </cdr:spPr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977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0.09175</cdr:x>
      <cdr:y>0.20725</cdr:y>
    </cdr:from>
    <cdr:to>
      <cdr:x>0.86925</cdr:x>
      <cdr:y>0.23275</cdr:y>
    </cdr:to>
    <cdr:sp macro="" textlink="">
      <cdr:nvSpPr>
        <cdr:cNvPr id="22529" name="Rectangle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527" y="1206148"/>
          <a:ext cx="6665119" cy="148405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48000"/>
          </a:srgbClr>
        </a:solidFill>
        <a:ln xmlns:a="http://schemas.openxmlformats.org/drawingml/2006/main" w="9525">
          <a:solidFill>
            <a:srgbClr val="333333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0.26875</cdr:x>
      <cdr:y>0.33975</cdr:y>
    </cdr:from>
    <cdr:to>
      <cdr:x>0.7955</cdr:x>
      <cdr:y>0.374</cdr:y>
    </cdr:to>
    <cdr:sp macro="" textlink="">
      <cdr:nvSpPr>
        <cdr:cNvPr id="2253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3859" y="1977269"/>
          <a:ext cx="4515565" cy="19932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>
            <a:alpha val="5000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1" u="none" strike="noStrike" baseline="0">
              <a:solidFill>
                <a:srgbClr val="3366FF"/>
              </a:solidFill>
              <a:latin typeface="Arial"/>
              <a:cs typeface="Arial"/>
            </a:rPr>
            <a:t>T</a:t>
          </a:r>
          <a:r>
            <a:rPr lang="en-US" sz="900" b="1" i="0" u="none" strike="noStrike" baseline="-25000">
              <a:solidFill>
                <a:srgbClr val="3366FF"/>
              </a:solidFill>
              <a:latin typeface="Arial"/>
              <a:cs typeface="Arial"/>
            </a:rPr>
            <a:t>air</a:t>
          </a:r>
          <a:r>
            <a:rPr lang="en-US" sz="900" b="1" i="1" u="none" strike="noStrike" baseline="0">
              <a:solidFill>
                <a:srgbClr val="3366FF"/>
              </a:solidFill>
              <a:latin typeface="Arial"/>
              <a:cs typeface="Arial"/>
            </a:rPr>
            <a:t>&lt;&lt; –5C: Likely periods of snow T gradient           &gt;10C/1m for pack &lt;50cm</a:t>
          </a:r>
        </a:p>
      </cdr:txBody>
    </cdr:sp>
  </cdr:relSizeAnchor>
  <cdr:relSizeAnchor xmlns:cdr="http://schemas.openxmlformats.org/drawingml/2006/chartDrawing">
    <cdr:from>
      <cdr:x>0.3595</cdr:x>
      <cdr:y>0.11875</cdr:y>
    </cdr:from>
    <cdr:to>
      <cdr:x>0.7265</cdr:x>
      <cdr:y>0.15675</cdr:y>
    </cdr:to>
    <cdr:sp macro="" textlink="">
      <cdr:nvSpPr>
        <cdr:cNvPr id="2253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1814" y="691098"/>
          <a:ext cx="3146107" cy="221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900000"/>
              </a:solidFill>
              <a:latin typeface="Arial"/>
              <a:cs typeface="Arial"/>
            </a:rPr>
            <a:t>T</a:t>
          </a:r>
          <a:r>
            <a:rPr lang="en-US" sz="900" b="1" i="0" u="none" strike="noStrike" baseline="-25000">
              <a:solidFill>
                <a:srgbClr val="900000"/>
              </a:solidFill>
              <a:latin typeface="Arial"/>
              <a:cs typeface="Arial"/>
            </a:rPr>
            <a:t>air</a:t>
          </a:r>
          <a:r>
            <a:rPr lang="en-US" sz="900" b="1" i="1" u="none" strike="noStrike" baseline="0">
              <a:solidFill>
                <a:srgbClr val="900000"/>
              </a:solidFill>
              <a:latin typeface="Arial"/>
              <a:cs typeface="Arial"/>
            </a:rPr>
            <a:t> &gt;&gt;0C: Likely periods of surface melting</a:t>
          </a:r>
        </a:p>
        <a:p xmlns:a="http://schemas.openxmlformats.org/drawingml/2006/main">
          <a:pPr algn="ctr" rtl="0">
            <a:defRPr sz="1000"/>
          </a:pPr>
          <a:endParaRPr lang="en-US" sz="900" b="1" i="1" u="none" strike="noStrike" baseline="0">
            <a:solidFill>
              <a:srgbClr val="9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0.3855</cdr:x>
      <cdr:y>0.29425</cdr:y>
    </cdr:from>
    <cdr:to>
      <cdr:x>0.3855</cdr:x>
      <cdr:y>0.33975</cdr:y>
    </cdr:to>
    <cdr:sp macro="" textlink="">
      <cdr:nvSpPr>
        <cdr:cNvPr id="22532" name="Line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04699" y="1712469"/>
          <a:ext cx="0" cy="2648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3366FF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0.396</cdr:x>
      <cdr:y>0.13075</cdr:y>
    </cdr:from>
    <cdr:to>
      <cdr:x>0.39675</cdr:x>
      <cdr:y>0.184</cdr:y>
    </cdr:to>
    <cdr:sp macro="" textlink="">
      <cdr:nvSpPr>
        <cdr:cNvPr id="71703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375422" y="687857"/>
          <a:ext cx="6429" cy="3293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9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0.87875</cdr:x>
      <cdr:y>0.382</cdr:y>
    </cdr:from>
    <cdr:to>
      <cdr:x>0.95175</cdr:x>
      <cdr:y>0.87475</cdr:y>
    </cdr:to>
    <cdr:sp macro="" textlink="">
      <cdr:nvSpPr>
        <cdr:cNvPr id="71709" name="Rectangle 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67374" y="2598410"/>
          <a:ext cx="608648" cy="24381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0.2685</cdr:x>
      <cdr:y>0.2415</cdr:y>
    </cdr:from>
    <cdr:to>
      <cdr:x>0.799</cdr:x>
      <cdr:y>0.3785</cdr:y>
    </cdr:to>
    <cdr:sp macro="" textlink="">
      <cdr:nvSpPr>
        <cdr:cNvPr id="71710" name="Rectangle 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8273" y="1167317"/>
          <a:ext cx="4213384" cy="71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3366FF"/>
          </a:solidFill>
          <a:prstDash val="lgDash"/>
          <a:miter lim="800000"/>
          <a:headEnd/>
          <a:tailEnd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0.163</cdr:x>
      <cdr:y>0.134</cdr:y>
    </cdr:from>
    <cdr:to>
      <cdr:x>0.7145</cdr:x>
      <cdr:y>0.216</cdr:y>
    </cdr:to>
    <cdr:sp macro="" textlink="">
      <cdr:nvSpPr>
        <cdr:cNvPr id="71711" name="Rectangle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3687" y="514436"/>
          <a:ext cx="2968228" cy="507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993300"/>
          </a:solidFill>
          <a:prstDash val="lgDash"/>
          <a:miter lim="800000"/>
          <a:headEnd/>
          <a:tailEnd/>
        </a:ln>
        <a:extLst xmlns:a="http://schemas.openxmlformats.org/drawingml/2006/main">
          <a:ext uri="{909E8E84-426E-40dd-AFC4-6F175D3DCCD1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0.878</cdr:x>
      <cdr:y>0.213</cdr:y>
    </cdr:from>
    <cdr:to>
      <cdr:x>0.89345</cdr:x>
      <cdr:y>0.24151</cdr:y>
    </cdr:to>
    <cdr:sp macro="" textlink="">
      <cdr:nvSpPr>
        <cdr:cNvPr id="71712" name="Text Box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6655" y="1239612"/>
          <a:ext cx="13247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-5</a:t>
          </a:r>
        </a:p>
      </cdr:txBody>
    </cdr:sp>
  </cdr:relSizeAnchor>
  <cdr:relSizeAnchor xmlns:cdr="http://schemas.openxmlformats.org/drawingml/2006/chartDrawing">
    <cdr:from>
      <cdr:x>0.32975</cdr:x>
      <cdr:y>0.42275</cdr:y>
    </cdr:from>
    <cdr:to>
      <cdr:x>0.5281</cdr:x>
      <cdr:y>0.45126</cdr:y>
    </cdr:to>
    <cdr:sp macro="" textlink="">
      <cdr:nvSpPr>
        <cdr:cNvPr id="71714" name="Text Box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6782" y="2460310"/>
          <a:ext cx="1700337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6411"/>
              </a:solidFill>
              <a:latin typeface="Arial"/>
              <a:ea typeface="Arial"/>
              <a:cs typeface="Arial"/>
            </a:rPr>
            <a:t>Accumulative Precipitation </a:t>
          </a:r>
        </a:p>
      </cdr:txBody>
    </cdr:sp>
  </cdr:relSizeAnchor>
  <cdr:relSizeAnchor xmlns:cdr="http://schemas.openxmlformats.org/drawingml/2006/chartDrawing">
    <cdr:from>
      <cdr:x>0.72025</cdr:x>
      <cdr:y>0.537</cdr:y>
    </cdr:from>
    <cdr:to>
      <cdr:x>0.84293</cdr:x>
      <cdr:y>0.56551</cdr:y>
    </cdr:to>
    <cdr:sp macro="" textlink="">
      <cdr:nvSpPr>
        <cdr:cNvPr id="71715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4343" y="3125219"/>
          <a:ext cx="1051698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90"/>
              </a:solidFill>
              <a:latin typeface="Arial"/>
              <a:ea typeface="Arial"/>
              <a:cs typeface="Arial"/>
            </a:rPr>
            <a:t>Snowpack Depth</a:t>
          </a:r>
        </a:p>
      </cdr:txBody>
    </cdr:sp>
  </cdr:relSizeAnchor>
  <cdr:relSizeAnchor xmlns:cdr="http://schemas.openxmlformats.org/drawingml/2006/chartDrawing">
    <cdr:from>
      <cdr:x>0.296</cdr:x>
      <cdr:y>0.26225</cdr:y>
    </cdr:from>
    <cdr:to>
      <cdr:x>0.32771</cdr:x>
      <cdr:y>0.2933</cdr:y>
    </cdr:to>
    <cdr:sp macro="" textlink="">
      <cdr:nvSpPr>
        <cdr:cNvPr id="71716" name="Text Box 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7460" y="1526236"/>
          <a:ext cx="271869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0000D4"/>
              </a:solidFill>
              <a:latin typeface="Arial"/>
              <a:ea typeface="Arial"/>
              <a:cs typeface="Arial"/>
            </a:rPr>
            <a:t>T</a:t>
          </a:r>
          <a:r>
            <a:rPr lang="en-US" sz="1100" b="1" i="0" u="none" strike="noStrike" baseline="-25000">
              <a:solidFill>
                <a:srgbClr val="0000D4"/>
              </a:solidFill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0.2045</cdr:x>
      <cdr:y>0.12425</cdr:y>
    </cdr:from>
    <cdr:to>
      <cdr:x>0.23867</cdr:x>
      <cdr:y>0.1553</cdr:y>
    </cdr:to>
    <cdr:sp macro="" textlink="">
      <cdr:nvSpPr>
        <cdr:cNvPr id="71717" name="Text Box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3076" y="723107"/>
          <a:ext cx="292901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993300"/>
              </a:solidFill>
              <a:latin typeface="Arial"/>
              <a:ea typeface="Arial"/>
              <a:cs typeface="Arial"/>
            </a:rPr>
            <a:t>T</a:t>
          </a:r>
          <a:r>
            <a:rPr lang="en-US" sz="1100" b="1" i="0" u="none" strike="noStrike" baseline="-25000">
              <a:solidFill>
                <a:srgbClr val="993300"/>
              </a:solidFill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0.3855</cdr:x>
      <cdr:y>0.51875</cdr:y>
    </cdr:from>
    <cdr:to>
      <cdr:x>0.3855</cdr:x>
      <cdr:y>0.674</cdr:y>
    </cdr:to>
    <cdr:sp macro="" textlink="">
      <cdr:nvSpPr>
        <cdr:cNvPr id="22554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04699" y="3019008"/>
          <a:ext cx="0" cy="9035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6411"/>
          </a:solidFill>
          <a:prstDash val="dash"/>
          <a:round/>
          <a:headEnd type="triangle" w="med" len="med"/>
          <a:tailEnd type="triangle" w="med" len="med"/>
        </a:ln>
      </cdr:spPr>
    </cdr:sp>
  </cdr:relSizeAnchor>
  <cdr:relSizeAnchor xmlns:cdr="http://schemas.openxmlformats.org/drawingml/2006/chartDrawing">
    <cdr:from>
      <cdr:x>0.53075</cdr:x>
      <cdr:y>0.4595</cdr:y>
    </cdr:from>
    <cdr:to>
      <cdr:x>0.53075</cdr:x>
      <cdr:y>0.611</cdr:y>
    </cdr:to>
    <cdr:sp macro="" textlink="">
      <cdr:nvSpPr>
        <cdr:cNvPr id="22555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49854" y="2674187"/>
          <a:ext cx="0" cy="8816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6411"/>
          </a:solidFill>
          <a:prstDash val="dash"/>
          <a:round/>
          <a:headEnd type="triangle" w="med" len="med"/>
          <a:tailEnd type="triangle" w="med" len="med"/>
        </a:ln>
      </cdr:spPr>
    </cdr:sp>
  </cdr:relSizeAnchor>
  <cdr:relSizeAnchor xmlns:cdr="http://schemas.openxmlformats.org/drawingml/2006/chartDrawing">
    <cdr:from>
      <cdr:x>0.67275</cdr:x>
      <cdr:y>0.213</cdr:y>
    </cdr:from>
    <cdr:to>
      <cdr:x>0.67425</cdr:x>
      <cdr:y>0.60375</cdr:y>
    </cdr:to>
    <cdr:sp macro="" textlink="">
      <cdr:nvSpPr>
        <cdr:cNvPr id="22557" name="Line 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767149" y="1239612"/>
          <a:ext cx="12859" cy="22740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D4"/>
          </a:solidFill>
          <a:prstDash val="dash"/>
          <a:round/>
          <a:headEnd type="triangle" w="med" len="med"/>
          <a:tailEnd type="triangle" w="med" len="med"/>
        </a:ln>
      </cdr:spPr>
    </cdr:sp>
  </cdr:relSizeAnchor>
  <cdr:relSizeAnchor xmlns:cdr="http://schemas.openxmlformats.org/drawingml/2006/chartDrawing">
    <cdr:from>
      <cdr:x>0.64125</cdr:x>
      <cdr:y>0.232</cdr:y>
    </cdr:from>
    <cdr:to>
      <cdr:x>0.642</cdr:x>
      <cdr:y>0.584</cdr:y>
    </cdr:to>
    <cdr:sp macro="" textlink="">
      <cdr:nvSpPr>
        <cdr:cNvPr id="22558" name="Line 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497116" y="1350188"/>
          <a:ext cx="6429" cy="20485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D4"/>
          </a:solidFill>
          <a:prstDash val="dash"/>
          <a:round/>
          <a:headEnd type="triangle" w="med" len="med"/>
          <a:tailEnd type="triangle" w="med" len="med"/>
        </a:ln>
      </cdr:spPr>
    </cdr:sp>
  </cdr:relSizeAnchor>
  <cdr:relSizeAnchor xmlns:cdr="http://schemas.openxmlformats.org/drawingml/2006/chartDrawing">
    <cdr:from>
      <cdr:x>0.1755</cdr:x>
      <cdr:y>0.78425</cdr:y>
    </cdr:from>
    <cdr:to>
      <cdr:x>0.2585</cdr:x>
      <cdr:y>0.85075</cdr:y>
    </cdr:to>
    <cdr:grpSp>
      <cdr:nvGrpSpPr>
        <cdr:cNvPr id="54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31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2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0.25825</cdr:x>
      <cdr:y>0.76375</cdr:y>
    </cdr:from>
    <cdr:to>
      <cdr:x>0.31775</cdr:x>
      <cdr:y>0.83075</cdr:y>
    </cdr:to>
    <cdr:grpSp>
      <cdr:nvGrpSpPr>
        <cdr:cNvPr id="2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29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0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0.3175</cdr:x>
      <cdr:y>0.73</cdr:y>
    </cdr:from>
    <cdr:to>
      <cdr:x>0.35375</cdr:x>
      <cdr:y>0.797</cdr:y>
    </cdr:to>
    <cdr:grpSp>
      <cdr:nvGrpSpPr>
        <cdr:cNvPr id="3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27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8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0.355</cdr:x>
      <cdr:y>0.69425</cdr:y>
    </cdr:from>
    <cdr:to>
      <cdr:x>0.3845</cdr:x>
      <cdr:y>0.75975</cdr:y>
    </cdr:to>
    <cdr:grpSp>
      <cdr:nvGrpSpPr>
        <cdr:cNvPr id="4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25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6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0.38425</cdr:x>
      <cdr:y>0.68025</cdr:y>
    </cdr:from>
    <cdr:to>
      <cdr:x>0.43825</cdr:x>
      <cdr:y>0.7465</cdr:y>
    </cdr:to>
    <cdr:grpSp>
      <cdr:nvGrpSpPr>
        <cdr:cNvPr id="5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23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4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0.438</cdr:x>
      <cdr:y>0.66425</cdr:y>
    </cdr:from>
    <cdr:to>
      <cdr:x>0.5305</cdr:x>
      <cdr:y>0.72975</cdr:y>
    </cdr:to>
    <cdr:grpSp>
      <cdr:nvGrpSpPr>
        <cdr:cNvPr id="6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21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2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0.53025</cdr:x>
      <cdr:y>0.6275</cdr:y>
    </cdr:from>
    <cdr:to>
      <cdr:x>0.552</cdr:x>
      <cdr:y>0.69475</cdr:y>
    </cdr:to>
    <cdr:grpSp>
      <cdr:nvGrpSpPr>
        <cdr:cNvPr id="7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19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0.55175</cdr:x>
      <cdr:y>0.5975</cdr:y>
    </cdr:from>
    <cdr:to>
      <cdr:x>0.58875</cdr:x>
      <cdr:y>0.664</cdr:y>
    </cdr:to>
    <cdr:grpSp>
      <cdr:nvGrpSpPr>
        <cdr:cNvPr id="8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17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8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0.5885</cdr:x>
      <cdr:y>0.5705</cdr:y>
    </cdr:from>
    <cdr:to>
      <cdr:x>0.71925</cdr:x>
      <cdr:y>0.6375</cdr:y>
    </cdr:to>
    <cdr:grpSp>
      <cdr:nvGrpSpPr>
        <cdr:cNvPr id="9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15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6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0.719</cdr:x>
      <cdr:y>0.5705</cdr:y>
    </cdr:from>
    <cdr:to>
      <cdr:x>0.75525</cdr:x>
      <cdr:y>0.6375</cdr:y>
    </cdr:to>
    <cdr:grpSp>
      <cdr:nvGrpSpPr>
        <cdr:cNvPr id="10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13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0.755</cdr:x>
      <cdr:y>0.56625</cdr:y>
    </cdr:from>
    <cdr:to>
      <cdr:x>0.7945</cdr:x>
      <cdr:y>0.6325</cdr:y>
    </cdr:to>
    <cdr:grpSp>
      <cdr:nvGrpSpPr>
        <cdr:cNvPr id="11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499192" y="4522933"/>
          <a:ext cx="649865" cy="397107"/>
          <a:chOff x="1875172" y="2921937"/>
          <a:chExt cx="866785" cy="2184530"/>
        </a:xfrm>
      </cdr:grpSpPr>
      <cdr:sp macro="" textlink="">
        <cdr:nvSpPr>
          <cdr:cNvPr id="48181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round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8182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D4"/>
            </a:solidFill>
            <a:prstDash val="lgDash"/>
            <a:miter lim="800000"/>
            <a:headEnd/>
            <a:tailEnd/>
          </a:ln>
          <a:extLst xmlns:a="http://schemas.openxmlformats.org/drawingml/2006/main">
            <a:ext uri="{909E8E84-426E-40dd-AFC4-6F175D3DCCD1}"/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0.28175</cdr:x>
      <cdr:y>0.7085</cdr:y>
    </cdr:from>
    <cdr:to>
      <cdr:x>0.29671</cdr:x>
      <cdr:y>0.73954</cdr:y>
    </cdr:to>
    <cdr:sp macro="" textlink="">
      <cdr:nvSpPr>
        <cdr:cNvPr id="4814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5302" y="4123311"/>
          <a:ext cx="128240" cy="180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II</a:t>
          </a:r>
        </a:p>
      </cdr:txBody>
    </cdr:sp>
  </cdr:relSizeAnchor>
  <cdr:relSizeAnchor xmlns:cdr="http://schemas.openxmlformats.org/drawingml/2006/chartDrawing">
    <cdr:from>
      <cdr:x>0.1845</cdr:x>
      <cdr:y>0.743</cdr:y>
    </cdr:from>
    <cdr:to>
      <cdr:x>0.2392</cdr:x>
      <cdr:y>0.77404</cdr:y>
    </cdr:to>
    <cdr:sp macro="" textlink="">
      <cdr:nvSpPr>
        <cdr:cNvPr id="48183" name="Text Box 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1626" y="4324093"/>
          <a:ext cx="468911" cy="180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Layer I</a:t>
          </a:r>
        </a:p>
      </cdr:txBody>
    </cdr:sp>
  </cdr:relSizeAnchor>
  <cdr:relSizeAnchor xmlns:cdr="http://schemas.openxmlformats.org/drawingml/2006/chartDrawing">
    <cdr:from>
      <cdr:x>0.334</cdr:x>
      <cdr:y>0.65275</cdr:y>
    </cdr:from>
    <cdr:to>
      <cdr:x>0.364</cdr:x>
      <cdr:y>0.69375</cdr:y>
    </cdr:to>
    <cdr:sp macro="" textlink="">
      <cdr:nvSpPr>
        <cdr:cNvPr id="22599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3215" y="3798858"/>
          <a:ext cx="257175" cy="238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III?</a:t>
          </a:r>
        </a:p>
      </cdr:txBody>
    </cdr:sp>
  </cdr:relSizeAnchor>
  <cdr:relSizeAnchor xmlns:cdr="http://schemas.openxmlformats.org/drawingml/2006/chartDrawing">
    <cdr:from>
      <cdr:x>0.53125</cdr:x>
      <cdr:y>0.73475</cdr:y>
    </cdr:from>
    <cdr:to>
      <cdr:x>0.65546</cdr:x>
      <cdr:y>0.79365</cdr:y>
    </cdr:to>
    <cdr:sp macro="" textlink="">
      <cdr:nvSpPr>
        <cdr:cNvPr id="1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4141" y="4276080"/>
          <a:ext cx="1064779" cy="34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Open Medium V </a:t>
          </a:r>
        </a:p>
        <a:p xmlns:a="http://schemas.openxmlformats.org/drawingml/2006/main"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Open Deep VI</a:t>
          </a:r>
        </a:p>
      </cdr:txBody>
    </cdr:sp>
  </cdr:relSizeAnchor>
  <cdr:relSizeAnchor xmlns:cdr="http://schemas.openxmlformats.org/drawingml/2006/chartDrawing">
    <cdr:from>
      <cdr:x>0.53075</cdr:x>
      <cdr:y>0.54675</cdr:y>
    </cdr:from>
    <cdr:to>
      <cdr:x>0.61675</cdr:x>
      <cdr:y>0.73025</cdr:y>
    </cdr:to>
    <cdr:grpSp>
      <cdr:nvGrpSpPr>
        <cdr:cNvPr id="22601" name="Group 5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549854" y="3181962"/>
          <a:ext cx="737235" cy="1067929"/>
          <a:chOff x="1875172" y="2921937"/>
          <a:chExt cx="866785" cy="2184530"/>
        </a:xfrm>
      </cdr:grpSpPr>
      <cdr:sp macro="" textlink="">
        <cdr:nvSpPr>
          <cdr:cNvPr id="22602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41957" y="2921937"/>
            <a:ext cx="0" cy="218453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9050">
            <a:solidFill>
              <a:srgbClr val="3366FF"/>
            </a:solidFill>
            <a:round/>
            <a:headEnd/>
            <a:tailEnd/>
          </a:ln>
        </cdr:spPr>
      </cdr:sp>
      <cdr:sp macro="" textlink="">
        <cdr:nvSpPr>
          <cdr:cNvPr id="22603" name="Rectangle 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75172" y="2921937"/>
            <a:ext cx="866785" cy="21845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9050">
            <a:solidFill>
              <a:srgbClr val="3366FF"/>
            </a:solidFill>
            <a:miter lim="800000"/>
            <a:headEnd/>
            <a:tailEnd/>
          </a:ln>
        </cdr:spPr>
      </cdr:sp>
    </cdr:grpSp>
  </cdr:relSizeAnchor>
  <cdr:relSizeAnchor xmlns:cdr="http://schemas.openxmlformats.org/drawingml/2006/chartDrawing">
    <cdr:from>
      <cdr:x>0.61675</cdr:x>
      <cdr:y>0.3835</cdr:y>
    </cdr:from>
    <cdr:to>
      <cdr:x>0.61675</cdr:x>
      <cdr:y>0.535</cdr:y>
    </cdr:to>
    <cdr:sp macro="" textlink="">
      <cdr:nvSpPr>
        <cdr:cNvPr id="22604" name="Line 7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87089" y="2231884"/>
          <a:ext cx="0" cy="8816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6411"/>
          </a:solidFill>
          <a:prstDash val="dash"/>
          <a:round/>
          <a:headEnd type="triangle" w="med" len="med"/>
          <a:tailEnd type="triangle" w="med" len="med"/>
        </a:ln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0</xdr:rowOff>
    </xdr:from>
    <xdr:to>
      <xdr:col>15</xdr:col>
      <xdr:colOff>590550</xdr:colOff>
      <xdr:row>24</xdr:row>
      <xdr:rowOff>161925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45</xdr:row>
      <xdr:rowOff>104775</xdr:rowOff>
    </xdr:from>
    <xdr:to>
      <xdr:col>14</xdr:col>
      <xdr:colOff>609600</xdr:colOff>
      <xdr:row>69</xdr:row>
      <xdr:rowOff>123825</xdr:rowOff>
    </xdr:to>
    <xdr:graphicFrame macro="">
      <xdr:nvGraphicFramePr>
        <xdr:cNvPr id="71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25</xdr:row>
      <xdr:rowOff>0</xdr:rowOff>
    </xdr:from>
    <xdr:to>
      <xdr:col>16</xdr:col>
      <xdr:colOff>295275</xdr:colOff>
      <xdr:row>45</xdr:row>
      <xdr:rowOff>38100</xdr:rowOff>
    </xdr:to>
    <xdr:graphicFrame macro="">
      <xdr:nvGraphicFramePr>
        <xdr:cNvPr id="71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609600</xdr:colOff>
      <xdr:row>70</xdr:row>
      <xdr:rowOff>76200</xdr:rowOff>
    </xdr:from>
    <xdr:to>
      <xdr:col>16</xdr:col>
      <xdr:colOff>304800</xdr:colOff>
      <xdr:row>88</xdr:row>
      <xdr:rowOff>76200</xdr:rowOff>
    </xdr:to>
    <xdr:graphicFrame macro="">
      <xdr:nvGraphicFramePr>
        <xdr:cNvPr id="717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504825</xdr:colOff>
      <xdr:row>89</xdr:row>
      <xdr:rowOff>104775</xdr:rowOff>
    </xdr:from>
    <xdr:to>
      <xdr:col>16</xdr:col>
      <xdr:colOff>685800</xdr:colOff>
      <xdr:row>105</xdr:row>
      <xdr:rowOff>123825</xdr:rowOff>
    </xdr:to>
    <xdr:graphicFrame macro="">
      <xdr:nvGraphicFramePr>
        <xdr:cNvPr id="717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485775</xdr:colOff>
      <xdr:row>54</xdr:row>
      <xdr:rowOff>142875</xdr:rowOff>
    </xdr:from>
    <xdr:to>
      <xdr:col>13</xdr:col>
      <xdr:colOff>600075</xdr:colOff>
      <xdr:row>56</xdr:row>
      <xdr:rowOff>66675</xdr:rowOff>
    </xdr:to>
    <xdr:sp macro="" textlink="">
      <xdr:nvSpPr>
        <xdr:cNvPr id="7174" name="Rectangle 6"/>
        <xdr:cNvSpPr>
          <a:spLocks noChangeArrowheads="1"/>
        </xdr:cNvSpPr>
      </xdr:nvSpPr>
      <xdr:spPr bwMode="auto">
        <a:xfrm>
          <a:off x="1314450" y="10944225"/>
          <a:ext cx="10058400" cy="323850"/>
        </a:xfrm>
        <a:prstGeom prst="rect">
          <a:avLst/>
        </a:prstGeom>
        <a:solidFill>
          <a:srgbClr val="969696">
            <a:alpha val="34901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AB91" sqref="AB91"/>
    </sheetView>
  </sheetViews>
  <sheetFormatPr defaultColWidth="8.85546875" defaultRowHeight="12.75"/>
  <cols>
    <col min="1" max="1" width="19" bestFit="1" customWidth="1"/>
    <col min="2" max="2" width="8.85546875" style="2"/>
    <col min="5" max="5" width="9.140625" style="2" customWidth="1"/>
    <col min="6" max="7" width="9.140625" style="3" customWidth="1"/>
    <col min="8" max="8" width="13" style="2" customWidth="1"/>
    <col min="9" max="9" width="18.85546875" bestFit="1" customWidth="1"/>
    <col min="10" max="10" width="14.7109375" style="2" customWidth="1"/>
    <col min="11" max="11" width="11" style="6" customWidth="1"/>
    <col min="12" max="12" width="11" style="2" customWidth="1"/>
    <col min="13" max="13" width="14.140625" style="6" customWidth="1"/>
    <col min="14" max="14" width="16.85546875" style="2" customWidth="1"/>
    <col min="15" max="15" width="16.85546875" style="6" customWidth="1"/>
    <col min="17" max="17" width="11.28515625" customWidth="1"/>
    <col min="18" max="18" width="11.42578125" style="2" customWidth="1"/>
    <col min="19" max="19" width="11.42578125" style="16" customWidth="1"/>
    <col min="20" max="20" width="14.7109375" style="2" customWidth="1"/>
    <col min="21" max="21" width="14.28515625" style="3" bestFit="1" customWidth="1"/>
    <col min="22" max="23" width="14.28515625" style="15" customWidth="1"/>
    <col min="24" max="24" width="11.42578125" style="13" customWidth="1"/>
    <col min="25" max="25" width="14" style="13" customWidth="1"/>
    <col min="26" max="26" width="14.7109375" style="13" customWidth="1"/>
    <col min="29" max="30" width="10.28515625" customWidth="1"/>
    <col min="31" max="31" width="14.28515625" customWidth="1"/>
    <col min="32" max="32" width="7.140625" customWidth="1"/>
    <col min="33" max="33" width="12.7109375" customWidth="1"/>
    <col min="34" max="34" width="13.42578125" customWidth="1"/>
    <col min="35" max="35" width="18.42578125" customWidth="1"/>
    <col min="36" max="36" width="8.140625" customWidth="1"/>
    <col min="37" max="37" width="12.7109375" customWidth="1"/>
  </cols>
  <sheetData>
    <row r="1" spans="1:26">
      <c r="A1" t="s">
        <v>0</v>
      </c>
      <c r="K1" s="6" t="s">
        <v>28</v>
      </c>
      <c r="M1" s="6" t="s">
        <v>28</v>
      </c>
      <c r="O1" s="6" t="s">
        <v>28</v>
      </c>
      <c r="R1" s="3" t="s">
        <v>3</v>
      </c>
      <c r="S1" s="15" t="s">
        <v>28</v>
      </c>
      <c r="T1" s="3"/>
      <c r="V1" s="15" t="s">
        <v>28</v>
      </c>
      <c r="W1" s="15" t="s">
        <v>28</v>
      </c>
      <c r="X1" s="12" t="s">
        <v>3</v>
      </c>
      <c r="Y1" s="12" t="s">
        <v>3</v>
      </c>
      <c r="Z1" s="12"/>
    </row>
    <row r="2" spans="1:26">
      <c r="C2" t="s">
        <v>21</v>
      </c>
      <c r="G2" s="3" t="s">
        <v>14</v>
      </c>
      <c r="I2" t="s">
        <v>32</v>
      </c>
      <c r="K2" s="6" t="s">
        <v>29</v>
      </c>
      <c r="L2" s="2" t="s">
        <v>6</v>
      </c>
      <c r="M2" s="6" t="s">
        <v>29</v>
      </c>
      <c r="N2" s="2" t="s">
        <v>22</v>
      </c>
      <c r="O2" s="6" t="s">
        <v>30</v>
      </c>
      <c r="P2" t="s">
        <v>17</v>
      </c>
      <c r="Q2" t="s">
        <v>16</v>
      </c>
      <c r="R2" s="2" t="s">
        <v>29</v>
      </c>
      <c r="S2" s="16" t="s">
        <v>36</v>
      </c>
      <c r="T2" s="2" t="s">
        <v>29</v>
      </c>
      <c r="U2" s="2" t="s">
        <v>29</v>
      </c>
      <c r="V2" s="16" t="s">
        <v>33</v>
      </c>
      <c r="W2" s="16" t="s">
        <v>33</v>
      </c>
      <c r="X2" s="12" t="s">
        <v>6</v>
      </c>
      <c r="Y2" s="12" t="s">
        <v>6</v>
      </c>
      <c r="Z2" s="12" t="s">
        <v>6</v>
      </c>
    </row>
    <row r="3" spans="1:26" ht="51">
      <c r="A3" t="s">
        <v>1</v>
      </c>
      <c r="B3" s="8" t="s">
        <v>24</v>
      </c>
      <c r="C3" s="9" t="s">
        <v>25</v>
      </c>
      <c r="D3" s="9" t="s">
        <v>26</v>
      </c>
      <c r="E3" s="10" t="s">
        <v>2</v>
      </c>
      <c r="F3" s="10" t="s">
        <v>27</v>
      </c>
      <c r="G3" s="10" t="s">
        <v>13</v>
      </c>
      <c r="H3" s="10" t="s">
        <v>12</v>
      </c>
      <c r="I3" t="s">
        <v>15</v>
      </c>
      <c r="J3" s="10" t="s">
        <v>11</v>
      </c>
      <c r="K3" s="6" t="s">
        <v>8</v>
      </c>
      <c r="L3" s="2" t="s">
        <v>8</v>
      </c>
      <c r="M3" s="6" t="s">
        <v>7</v>
      </c>
      <c r="N3" s="2" t="s">
        <v>7</v>
      </c>
      <c r="O3" s="11" t="s">
        <v>31</v>
      </c>
      <c r="P3" t="s">
        <v>18</v>
      </c>
      <c r="Q3" t="s">
        <v>18</v>
      </c>
      <c r="R3" s="10" t="s">
        <v>4</v>
      </c>
      <c r="S3" s="17" t="s">
        <v>37</v>
      </c>
      <c r="T3" s="10" t="s">
        <v>5</v>
      </c>
      <c r="U3" s="10" t="s">
        <v>10</v>
      </c>
      <c r="V3" s="17" t="s">
        <v>34</v>
      </c>
      <c r="W3" s="17" t="s">
        <v>35</v>
      </c>
      <c r="X3" s="14" t="s">
        <v>4</v>
      </c>
      <c r="Y3" s="14" t="s">
        <v>5</v>
      </c>
      <c r="Z3" s="14" t="s">
        <v>9</v>
      </c>
    </row>
    <row r="4" spans="1:26">
      <c r="A4" s="4">
        <v>42297</v>
      </c>
      <c r="C4">
        <v>12</v>
      </c>
      <c r="D4">
        <v>-2</v>
      </c>
      <c r="E4" s="3">
        <f>AVERAGE(C4,D4)</f>
        <v>5</v>
      </c>
      <c r="F4" s="3">
        <f>C4-D4</f>
        <v>14</v>
      </c>
      <c r="G4" s="3">
        <f>IF(C4&lt;0,0,C4-(IF(D4&lt;0,0,D4)))</f>
        <v>12</v>
      </c>
      <c r="H4" s="3">
        <f>+G4/10</f>
        <v>1.2</v>
      </c>
      <c r="I4">
        <v>11</v>
      </c>
      <c r="J4" s="3">
        <f>+I4</f>
        <v>11</v>
      </c>
      <c r="K4" s="6">
        <v>0</v>
      </c>
      <c r="L4" s="2">
        <f>+K4</f>
        <v>0</v>
      </c>
      <c r="M4" s="6">
        <v>0</v>
      </c>
      <c r="N4" s="2">
        <f>+M4</f>
        <v>0</v>
      </c>
      <c r="R4" s="3">
        <f>K4*25.4</f>
        <v>0</v>
      </c>
      <c r="S4" s="18" t="e">
        <f>K4/O4</f>
        <v>#DIV/0!</v>
      </c>
      <c r="T4" s="3">
        <f>M4*25.4</f>
        <v>0</v>
      </c>
      <c r="U4" s="3">
        <f t="shared" ref="U4:U12" si="0">T4/10</f>
        <v>0</v>
      </c>
      <c r="V4" s="18" t="e">
        <f>K4/M4</f>
        <v>#DIV/0!</v>
      </c>
      <c r="W4" s="18" t="e">
        <f>V4*100</f>
        <v>#DIV/0!</v>
      </c>
      <c r="X4" s="12">
        <f>L4*25.4</f>
        <v>0</v>
      </c>
      <c r="Y4" s="12">
        <f>N4*25.4</f>
        <v>0</v>
      </c>
      <c r="Z4" s="12">
        <f>Y4/10</f>
        <v>0</v>
      </c>
    </row>
    <row r="5" spans="1:26">
      <c r="A5" s="4">
        <v>42298</v>
      </c>
      <c r="C5">
        <v>1</v>
      </c>
      <c r="D5">
        <v>-1</v>
      </c>
      <c r="E5" s="3">
        <f t="shared" ref="E5:E68" si="1">AVERAGE(C5,D5)</f>
        <v>0</v>
      </c>
      <c r="F5" s="3">
        <f>C5-D4</f>
        <v>3</v>
      </c>
      <c r="G5" s="3">
        <f>IF(C5&lt;0,0,C5-(IF(D4&lt;0,0,D4)))</f>
        <v>1</v>
      </c>
      <c r="H5" s="3">
        <f>+H4+(G5/10)</f>
        <v>1.3</v>
      </c>
      <c r="I5">
        <v>14</v>
      </c>
      <c r="J5" s="3">
        <f t="shared" ref="J5:J36" si="2">+J4+I5</f>
        <v>25</v>
      </c>
      <c r="K5" s="6">
        <v>0.3</v>
      </c>
      <c r="L5" s="2">
        <f t="shared" ref="L5:N68" si="3">K5-K4</f>
        <v>0.3</v>
      </c>
      <c r="M5" s="6">
        <v>1</v>
      </c>
      <c r="N5" s="2">
        <f t="shared" si="3"/>
        <v>1</v>
      </c>
      <c r="R5" s="3">
        <f t="shared" ref="R5:R68" si="4">K5*25.4</f>
        <v>7.6199999999999992</v>
      </c>
      <c r="S5" s="18" t="e">
        <f t="shared" ref="S5:S68" si="5">K5/O5</f>
        <v>#DIV/0!</v>
      </c>
      <c r="T5" s="3">
        <f t="shared" ref="T5:T68" si="6">M5*25.4</f>
        <v>25.4</v>
      </c>
      <c r="U5" s="3">
        <f t="shared" si="0"/>
        <v>2.54</v>
      </c>
      <c r="V5" s="18">
        <f t="shared" ref="V5:V68" si="7">K5/M5</f>
        <v>0.3</v>
      </c>
      <c r="W5" s="18">
        <f t="shared" ref="W5:W68" si="8">V5*100</f>
        <v>30</v>
      </c>
      <c r="X5" s="12">
        <f t="shared" ref="X5:X68" si="9">L5*25.4</f>
        <v>7.6199999999999992</v>
      </c>
      <c r="Y5" s="12">
        <f t="shared" ref="Y5:Y68" si="10">N5*25.4</f>
        <v>25.4</v>
      </c>
      <c r="Z5" s="12">
        <f t="shared" ref="Z5:Z68" si="11">Y5/10</f>
        <v>2.54</v>
      </c>
    </row>
    <row r="6" spans="1:26" ht="15.75">
      <c r="A6" s="4">
        <v>42299</v>
      </c>
      <c r="C6">
        <v>3</v>
      </c>
      <c r="D6">
        <v>-2</v>
      </c>
      <c r="E6" s="3">
        <f t="shared" si="1"/>
        <v>0.5</v>
      </c>
      <c r="F6" s="3">
        <f>C6-D5</f>
        <v>4</v>
      </c>
      <c r="G6" s="3">
        <f t="shared" ref="G6:G69" si="12">IF(C6&lt;0,0,C6-(IF(D5&lt;0,0,D5)))</f>
        <v>3</v>
      </c>
      <c r="H6" s="3">
        <f t="shared" ref="H6:H69" si="13">+H5+(G6/10)</f>
        <v>1.6</v>
      </c>
      <c r="I6">
        <v>17</v>
      </c>
      <c r="J6" s="3">
        <f t="shared" si="2"/>
        <v>42</v>
      </c>
      <c r="K6" s="6">
        <v>0.6</v>
      </c>
      <c r="L6" s="2">
        <f t="shared" si="3"/>
        <v>0.3</v>
      </c>
      <c r="M6" s="6">
        <v>2</v>
      </c>
      <c r="N6" s="2">
        <f t="shared" si="3"/>
        <v>1</v>
      </c>
      <c r="Q6" s="5"/>
      <c r="R6" s="3">
        <f t="shared" si="4"/>
        <v>15.239999999999998</v>
      </c>
      <c r="S6" s="18" t="e">
        <f t="shared" si="5"/>
        <v>#DIV/0!</v>
      </c>
      <c r="T6" s="3">
        <f t="shared" si="6"/>
        <v>50.8</v>
      </c>
      <c r="U6" s="3">
        <f t="shared" si="0"/>
        <v>5.08</v>
      </c>
      <c r="V6" s="18">
        <f t="shared" si="7"/>
        <v>0.3</v>
      </c>
      <c r="W6" s="18">
        <f t="shared" si="8"/>
        <v>30</v>
      </c>
      <c r="X6" s="12">
        <f t="shared" si="9"/>
        <v>7.6199999999999992</v>
      </c>
      <c r="Y6" s="12">
        <f t="shared" si="10"/>
        <v>25.4</v>
      </c>
      <c r="Z6" s="12">
        <f t="shared" si="11"/>
        <v>2.54</v>
      </c>
    </row>
    <row r="7" spans="1:26" ht="15.75">
      <c r="A7" s="4">
        <v>42300</v>
      </c>
      <c r="C7">
        <v>4</v>
      </c>
      <c r="D7">
        <v>-5</v>
      </c>
      <c r="E7" s="3">
        <f t="shared" si="1"/>
        <v>-0.5</v>
      </c>
      <c r="F7" s="3">
        <f>C7-D6</f>
        <v>6</v>
      </c>
      <c r="G7" s="3">
        <f t="shared" si="12"/>
        <v>4</v>
      </c>
      <c r="H7" s="3">
        <f t="shared" si="13"/>
        <v>2</v>
      </c>
      <c r="I7">
        <v>1</v>
      </c>
      <c r="J7" s="3">
        <f t="shared" si="2"/>
        <v>43</v>
      </c>
      <c r="K7" s="6">
        <v>1.1000000000000001</v>
      </c>
      <c r="L7" s="2">
        <f t="shared" si="3"/>
        <v>0.50000000000000011</v>
      </c>
      <c r="M7" s="6">
        <v>6</v>
      </c>
      <c r="N7" s="2">
        <f t="shared" si="3"/>
        <v>4</v>
      </c>
      <c r="Q7" s="5"/>
      <c r="R7" s="3">
        <f t="shared" si="4"/>
        <v>27.94</v>
      </c>
      <c r="S7" s="18" t="e">
        <f t="shared" si="5"/>
        <v>#DIV/0!</v>
      </c>
      <c r="T7" s="3">
        <f>M7*25.4</f>
        <v>152.39999999999998</v>
      </c>
      <c r="U7" s="3">
        <f t="shared" si="0"/>
        <v>15.239999999999998</v>
      </c>
      <c r="V7" s="18">
        <f t="shared" si="7"/>
        <v>0.18333333333333335</v>
      </c>
      <c r="W7" s="18">
        <f t="shared" si="8"/>
        <v>18.333333333333336</v>
      </c>
      <c r="X7" s="12">
        <f t="shared" si="9"/>
        <v>12.700000000000003</v>
      </c>
      <c r="Y7" s="12">
        <f t="shared" si="10"/>
        <v>101.6</v>
      </c>
      <c r="Z7" s="12">
        <f t="shared" si="11"/>
        <v>10.16</v>
      </c>
    </row>
    <row r="8" spans="1:26" ht="15.75">
      <c r="A8" s="4">
        <v>42301</v>
      </c>
      <c r="C8">
        <v>8</v>
      </c>
      <c r="D8">
        <v>-5</v>
      </c>
      <c r="E8" s="3">
        <f t="shared" si="1"/>
        <v>1.5</v>
      </c>
      <c r="F8" s="3">
        <f t="shared" ref="F8:F71" si="14">C8-D7</f>
        <v>13</v>
      </c>
      <c r="G8" s="3">
        <f t="shared" si="12"/>
        <v>8</v>
      </c>
      <c r="H8" s="3">
        <f t="shared" si="13"/>
        <v>2.8</v>
      </c>
      <c r="I8">
        <v>0</v>
      </c>
      <c r="J8" s="3">
        <f t="shared" si="2"/>
        <v>43</v>
      </c>
      <c r="K8" s="6">
        <v>1.1000000000000001</v>
      </c>
      <c r="L8" s="2">
        <f t="shared" si="3"/>
        <v>0</v>
      </c>
      <c r="M8" s="6">
        <v>6</v>
      </c>
      <c r="N8" s="2">
        <f t="shared" si="3"/>
        <v>0</v>
      </c>
      <c r="Q8" s="5"/>
      <c r="R8" s="3">
        <f t="shared" si="4"/>
        <v>27.94</v>
      </c>
      <c r="S8" s="18" t="e">
        <f t="shared" si="5"/>
        <v>#DIV/0!</v>
      </c>
      <c r="T8" s="3">
        <f t="shared" si="6"/>
        <v>152.39999999999998</v>
      </c>
      <c r="U8" s="3">
        <f t="shared" si="0"/>
        <v>15.239999999999998</v>
      </c>
      <c r="V8" s="18">
        <f t="shared" si="7"/>
        <v>0.18333333333333335</v>
      </c>
      <c r="W8" s="18">
        <f t="shared" si="8"/>
        <v>18.333333333333336</v>
      </c>
      <c r="X8" s="12">
        <f t="shared" si="9"/>
        <v>0</v>
      </c>
      <c r="Y8" s="12">
        <f t="shared" si="10"/>
        <v>0</v>
      </c>
      <c r="Z8" s="12">
        <f t="shared" si="11"/>
        <v>0</v>
      </c>
    </row>
    <row r="9" spans="1:26" ht="15.75">
      <c r="A9" s="4">
        <v>42302</v>
      </c>
      <c r="C9">
        <v>11</v>
      </c>
      <c r="D9">
        <v>-3</v>
      </c>
      <c r="E9" s="3">
        <f t="shared" si="1"/>
        <v>4</v>
      </c>
      <c r="F9" s="3">
        <f t="shared" si="14"/>
        <v>16</v>
      </c>
      <c r="G9" s="3">
        <f t="shared" si="12"/>
        <v>11</v>
      </c>
      <c r="H9" s="3">
        <f t="shared" si="13"/>
        <v>3.9</v>
      </c>
      <c r="I9">
        <v>1</v>
      </c>
      <c r="J9" s="3">
        <f t="shared" si="2"/>
        <v>44</v>
      </c>
      <c r="K9" s="6">
        <v>1</v>
      </c>
      <c r="L9" s="2">
        <f t="shared" si="3"/>
        <v>-0.10000000000000009</v>
      </c>
      <c r="M9" s="6">
        <v>6</v>
      </c>
      <c r="N9" s="2">
        <f t="shared" si="3"/>
        <v>0</v>
      </c>
      <c r="Q9" s="5"/>
      <c r="R9" s="3">
        <f t="shared" si="4"/>
        <v>25.4</v>
      </c>
      <c r="S9" s="18" t="e">
        <f t="shared" si="5"/>
        <v>#DIV/0!</v>
      </c>
      <c r="T9" s="3">
        <f t="shared" si="6"/>
        <v>152.39999999999998</v>
      </c>
      <c r="U9" s="3">
        <f t="shared" si="0"/>
        <v>15.239999999999998</v>
      </c>
      <c r="V9" s="18">
        <f t="shared" si="7"/>
        <v>0.16666666666666666</v>
      </c>
      <c r="W9" s="18">
        <f t="shared" si="8"/>
        <v>16.666666666666664</v>
      </c>
      <c r="X9" s="12">
        <f t="shared" si="9"/>
        <v>-2.5400000000000023</v>
      </c>
      <c r="Y9" s="12">
        <f t="shared" si="10"/>
        <v>0</v>
      </c>
      <c r="Z9" s="12">
        <f t="shared" si="11"/>
        <v>0</v>
      </c>
    </row>
    <row r="10" spans="1:26" ht="15.75">
      <c r="A10" s="4">
        <v>42303</v>
      </c>
      <c r="C10">
        <v>7</v>
      </c>
      <c r="D10">
        <v>-2</v>
      </c>
      <c r="E10" s="3">
        <f t="shared" si="1"/>
        <v>2.5</v>
      </c>
      <c r="F10" s="3">
        <f t="shared" si="14"/>
        <v>10</v>
      </c>
      <c r="G10" s="3">
        <f t="shared" si="12"/>
        <v>7</v>
      </c>
      <c r="H10" s="3">
        <f t="shared" si="13"/>
        <v>4.5999999999999996</v>
      </c>
      <c r="I10">
        <v>0</v>
      </c>
      <c r="J10" s="3">
        <f t="shared" si="2"/>
        <v>44</v>
      </c>
      <c r="K10" s="6">
        <v>1</v>
      </c>
      <c r="L10" s="2">
        <f t="shared" si="3"/>
        <v>0</v>
      </c>
      <c r="M10" s="6">
        <v>5</v>
      </c>
      <c r="N10" s="2">
        <f t="shared" si="3"/>
        <v>-1</v>
      </c>
      <c r="Q10" s="5"/>
      <c r="R10" s="3">
        <f t="shared" si="4"/>
        <v>25.4</v>
      </c>
      <c r="S10" s="18" t="e">
        <f t="shared" si="5"/>
        <v>#DIV/0!</v>
      </c>
      <c r="T10" s="3">
        <f t="shared" si="6"/>
        <v>127</v>
      </c>
      <c r="U10" s="3">
        <f t="shared" si="0"/>
        <v>12.7</v>
      </c>
      <c r="V10" s="18">
        <f t="shared" si="7"/>
        <v>0.2</v>
      </c>
      <c r="W10" s="18">
        <f t="shared" si="8"/>
        <v>20</v>
      </c>
      <c r="X10" s="12">
        <f t="shared" si="9"/>
        <v>0</v>
      </c>
      <c r="Y10" s="12">
        <f t="shared" si="10"/>
        <v>-25.4</v>
      </c>
      <c r="Z10" s="12">
        <f t="shared" si="11"/>
        <v>-2.54</v>
      </c>
    </row>
    <row r="11" spans="1:26" ht="15.75">
      <c r="A11" s="4">
        <v>42304</v>
      </c>
      <c r="C11">
        <v>3</v>
      </c>
      <c r="D11">
        <v>-5</v>
      </c>
      <c r="E11" s="3">
        <f t="shared" si="1"/>
        <v>-1</v>
      </c>
      <c r="F11" s="3">
        <f t="shared" si="14"/>
        <v>5</v>
      </c>
      <c r="G11" s="3">
        <f t="shared" si="12"/>
        <v>3</v>
      </c>
      <c r="H11" s="3">
        <f t="shared" si="13"/>
        <v>4.8999999999999995</v>
      </c>
      <c r="I11">
        <v>5</v>
      </c>
      <c r="J11" s="3">
        <f t="shared" si="2"/>
        <v>49</v>
      </c>
      <c r="K11" s="6">
        <v>1</v>
      </c>
      <c r="L11" s="2">
        <f t="shared" si="3"/>
        <v>0</v>
      </c>
      <c r="M11" s="6">
        <v>5</v>
      </c>
      <c r="N11" s="2">
        <f t="shared" si="3"/>
        <v>0</v>
      </c>
      <c r="Q11" s="5"/>
      <c r="R11" s="3">
        <f t="shared" si="4"/>
        <v>25.4</v>
      </c>
      <c r="S11" s="18" t="e">
        <f t="shared" si="5"/>
        <v>#DIV/0!</v>
      </c>
      <c r="T11" s="3">
        <f t="shared" si="6"/>
        <v>127</v>
      </c>
      <c r="U11" s="3">
        <f t="shared" si="0"/>
        <v>12.7</v>
      </c>
      <c r="V11" s="18">
        <f t="shared" si="7"/>
        <v>0.2</v>
      </c>
      <c r="W11" s="18">
        <f t="shared" si="8"/>
        <v>20</v>
      </c>
      <c r="X11" s="12">
        <f t="shared" si="9"/>
        <v>0</v>
      </c>
      <c r="Y11" s="12">
        <f t="shared" si="10"/>
        <v>0</v>
      </c>
      <c r="Z11" s="12">
        <f t="shared" si="11"/>
        <v>0</v>
      </c>
    </row>
    <row r="12" spans="1:26">
      <c r="A12" s="4">
        <v>42305</v>
      </c>
      <c r="C12">
        <v>6</v>
      </c>
      <c r="D12">
        <v>-5</v>
      </c>
      <c r="E12" s="3">
        <f t="shared" si="1"/>
        <v>0.5</v>
      </c>
      <c r="F12" s="3">
        <f t="shared" si="14"/>
        <v>11</v>
      </c>
      <c r="G12" s="3">
        <f t="shared" si="12"/>
        <v>6</v>
      </c>
      <c r="H12" s="3">
        <f t="shared" si="13"/>
        <v>5.4999999999999991</v>
      </c>
      <c r="I12">
        <v>0</v>
      </c>
      <c r="J12" s="3">
        <f t="shared" si="2"/>
        <v>49</v>
      </c>
      <c r="K12" s="6">
        <v>1</v>
      </c>
      <c r="L12" s="2">
        <f t="shared" si="3"/>
        <v>0</v>
      </c>
      <c r="M12" s="6">
        <v>5</v>
      </c>
      <c r="N12" s="2">
        <f t="shared" si="3"/>
        <v>0</v>
      </c>
      <c r="R12" s="3">
        <f t="shared" si="4"/>
        <v>25.4</v>
      </c>
      <c r="S12" s="18" t="e">
        <f t="shared" si="5"/>
        <v>#DIV/0!</v>
      </c>
      <c r="T12" s="3">
        <f t="shared" si="6"/>
        <v>127</v>
      </c>
      <c r="U12" s="3">
        <f t="shared" si="0"/>
        <v>12.7</v>
      </c>
      <c r="V12" s="18">
        <f t="shared" si="7"/>
        <v>0.2</v>
      </c>
      <c r="W12" s="18">
        <f t="shared" si="8"/>
        <v>20</v>
      </c>
      <c r="X12" s="12">
        <f t="shared" si="9"/>
        <v>0</v>
      </c>
      <c r="Y12" s="12">
        <f t="shared" si="10"/>
        <v>0</v>
      </c>
      <c r="Z12" s="12">
        <f t="shared" si="11"/>
        <v>0</v>
      </c>
    </row>
    <row r="13" spans="1:26">
      <c r="A13" s="4">
        <v>42306</v>
      </c>
      <c r="C13">
        <v>7</v>
      </c>
      <c r="D13">
        <v>-4</v>
      </c>
      <c r="E13" s="3">
        <f t="shared" si="1"/>
        <v>1.5</v>
      </c>
      <c r="F13" s="3">
        <f t="shared" si="14"/>
        <v>12</v>
      </c>
      <c r="G13" s="3">
        <f t="shared" si="12"/>
        <v>7</v>
      </c>
      <c r="H13" s="3">
        <f t="shared" si="13"/>
        <v>6.1999999999999993</v>
      </c>
      <c r="I13">
        <v>0</v>
      </c>
      <c r="J13" s="3">
        <f t="shared" si="2"/>
        <v>49</v>
      </c>
      <c r="K13" s="6">
        <v>1</v>
      </c>
      <c r="L13" s="2">
        <f t="shared" si="3"/>
        <v>0</v>
      </c>
      <c r="M13" s="6">
        <v>5</v>
      </c>
      <c r="N13" s="2">
        <f t="shared" si="3"/>
        <v>0</v>
      </c>
      <c r="R13" s="3">
        <f t="shared" si="4"/>
        <v>25.4</v>
      </c>
      <c r="S13" s="18" t="e">
        <f t="shared" si="5"/>
        <v>#DIV/0!</v>
      </c>
      <c r="T13" s="3">
        <f t="shared" si="6"/>
        <v>127</v>
      </c>
      <c r="U13" s="3">
        <f t="shared" ref="U13:U76" si="15">T13/10</f>
        <v>12.7</v>
      </c>
      <c r="V13" s="18">
        <f t="shared" si="7"/>
        <v>0.2</v>
      </c>
      <c r="W13" s="18">
        <f t="shared" si="8"/>
        <v>20</v>
      </c>
      <c r="X13" s="12">
        <f t="shared" si="9"/>
        <v>0</v>
      </c>
      <c r="Y13" s="12">
        <f t="shared" si="10"/>
        <v>0</v>
      </c>
      <c r="Z13" s="12">
        <f t="shared" si="11"/>
        <v>0</v>
      </c>
    </row>
    <row r="14" spans="1:26">
      <c r="A14" s="4">
        <v>42307</v>
      </c>
      <c r="C14">
        <v>2</v>
      </c>
      <c r="D14">
        <v>-4</v>
      </c>
      <c r="E14" s="3">
        <f t="shared" si="1"/>
        <v>-1</v>
      </c>
      <c r="F14" s="3">
        <f t="shared" si="14"/>
        <v>6</v>
      </c>
      <c r="G14" s="3">
        <f t="shared" si="12"/>
        <v>2</v>
      </c>
      <c r="H14" s="3">
        <f t="shared" si="13"/>
        <v>6.3999999999999995</v>
      </c>
      <c r="I14">
        <v>2</v>
      </c>
      <c r="J14" s="3">
        <f t="shared" si="2"/>
        <v>51</v>
      </c>
      <c r="K14" s="6">
        <v>1</v>
      </c>
      <c r="L14" s="2">
        <f t="shared" si="3"/>
        <v>0</v>
      </c>
      <c r="M14" s="6">
        <v>5</v>
      </c>
      <c r="N14" s="2">
        <f t="shared" si="3"/>
        <v>0</v>
      </c>
      <c r="R14" s="3">
        <f t="shared" si="4"/>
        <v>25.4</v>
      </c>
      <c r="S14" s="18" t="e">
        <f t="shared" si="5"/>
        <v>#DIV/0!</v>
      </c>
      <c r="T14" s="3">
        <f t="shared" si="6"/>
        <v>127</v>
      </c>
      <c r="U14" s="3">
        <f t="shared" si="15"/>
        <v>12.7</v>
      </c>
      <c r="V14" s="18">
        <f t="shared" si="7"/>
        <v>0.2</v>
      </c>
      <c r="W14" s="18">
        <f t="shared" si="8"/>
        <v>20</v>
      </c>
      <c r="X14" s="12">
        <f t="shared" si="9"/>
        <v>0</v>
      </c>
      <c r="Y14" s="12">
        <f t="shared" si="10"/>
        <v>0</v>
      </c>
      <c r="Z14" s="12">
        <f t="shared" si="11"/>
        <v>0</v>
      </c>
    </row>
    <row r="15" spans="1:26">
      <c r="A15" s="4">
        <v>42308</v>
      </c>
      <c r="C15">
        <v>4</v>
      </c>
      <c r="D15">
        <v>-4</v>
      </c>
      <c r="E15" s="3">
        <f t="shared" si="1"/>
        <v>0</v>
      </c>
      <c r="F15" s="3">
        <f t="shared" si="14"/>
        <v>8</v>
      </c>
      <c r="G15" s="3">
        <f t="shared" si="12"/>
        <v>4</v>
      </c>
      <c r="H15" s="3">
        <f t="shared" si="13"/>
        <v>6.8</v>
      </c>
      <c r="I15">
        <v>0</v>
      </c>
      <c r="J15" s="3">
        <f t="shared" si="2"/>
        <v>51</v>
      </c>
      <c r="K15" s="6">
        <v>1</v>
      </c>
      <c r="L15" s="2">
        <f t="shared" si="3"/>
        <v>0</v>
      </c>
      <c r="M15" s="6">
        <v>5</v>
      </c>
      <c r="N15" s="2">
        <f t="shared" si="3"/>
        <v>0</v>
      </c>
      <c r="R15" s="3">
        <f t="shared" si="4"/>
        <v>25.4</v>
      </c>
      <c r="S15" s="18" t="e">
        <f t="shared" si="5"/>
        <v>#DIV/0!</v>
      </c>
      <c r="T15" s="3">
        <f t="shared" si="6"/>
        <v>127</v>
      </c>
      <c r="U15" s="3">
        <f t="shared" si="15"/>
        <v>12.7</v>
      </c>
      <c r="V15" s="18">
        <f t="shared" si="7"/>
        <v>0.2</v>
      </c>
      <c r="W15" s="18">
        <f t="shared" si="8"/>
        <v>20</v>
      </c>
      <c r="X15" s="12">
        <f t="shared" si="9"/>
        <v>0</v>
      </c>
      <c r="Y15" s="12">
        <f t="shared" si="10"/>
        <v>0</v>
      </c>
      <c r="Z15" s="12">
        <f t="shared" si="11"/>
        <v>0</v>
      </c>
    </row>
    <row r="16" spans="1:26">
      <c r="A16" s="4">
        <v>42309</v>
      </c>
      <c r="C16">
        <v>8</v>
      </c>
      <c r="D16">
        <v>-2</v>
      </c>
      <c r="E16" s="3">
        <f t="shared" si="1"/>
        <v>3</v>
      </c>
      <c r="F16" s="3">
        <f t="shared" si="14"/>
        <v>12</v>
      </c>
      <c r="G16" s="3">
        <f t="shared" si="12"/>
        <v>8</v>
      </c>
      <c r="H16" s="3">
        <f t="shared" si="13"/>
        <v>7.6</v>
      </c>
      <c r="I16">
        <v>0</v>
      </c>
      <c r="J16" s="3">
        <f t="shared" si="2"/>
        <v>51</v>
      </c>
      <c r="K16" s="6">
        <v>1</v>
      </c>
      <c r="L16" s="2">
        <f t="shared" si="3"/>
        <v>0</v>
      </c>
      <c r="M16" s="6">
        <v>5</v>
      </c>
      <c r="N16" s="2">
        <f t="shared" si="3"/>
        <v>0</v>
      </c>
      <c r="R16" s="3">
        <f t="shared" si="4"/>
        <v>25.4</v>
      </c>
      <c r="S16" s="18" t="e">
        <f t="shared" si="5"/>
        <v>#DIV/0!</v>
      </c>
      <c r="T16" s="3">
        <f t="shared" si="6"/>
        <v>127</v>
      </c>
      <c r="U16" s="3">
        <f t="shared" si="15"/>
        <v>12.7</v>
      </c>
      <c r="V16" s="18">
        <f t="shared" si="7"/>
        <v>0.2</v>
      </c>
      <c r="W16" s="18">
        <f t="shared" si="8"/>
        <v>20</v>
      </c>
      <c r="X16" s="12">
        <f t="shared" si="9"/>
        <v>0</v>
      </c>
      <c r="Y16" s="12">
        <f t="shared" si="10"/>
        <v>0</v>
      </c>
      <c r="Z16" s="12">
        <f t="shared" si="11"/>
        <v>0</v>
      </c>
    </row>
    <row r="17" spans="1:26">
      <c r="A17" s="4">
        <v>42310</v>
      </c>
      <c r="C17">
        <v>12</v>
      </c>
      <c r="D17">
        <v>-1</v>
      </c>
      <c r="E17" s="3">
        <f t="shared" si="1"/>
        <v>5.5</v>
      </c>
      <c r="F17" s="3">
        <f t="shared" si="14"/>
        <v>14</v>
      </c>
      <c r="G17" s="3">
        <f t="shared" si="12"/>
        <v>12</v>
      </c>
      <c r="H17" s="3">
        <f t="shared" si="13"/>
        <v>8.7999999999999989</v>
      </c>
      <c r="I17">
        <v>0</v>
      </c>
      <c r="J17" s="3">
        <f t="shared" si="2"/>
        <v>51</v>
      </c>
      <c r="K17" s="6">
        <v>1</v>
      </c>
      <c r="L17" s="2">
        <f t="shared" si="3"/>
        <v>0</v>
      </c>
      <c r="M17" s="6">
        <v>4</v>
      </c>
      <c r="N17" s="2">
        <f t="shared" si="3"/>
        <v>-1</v>
      </c>
      <c r="R17" s="3">
        <f t="shared" si="4"/>
        <v>25.4</v>
      </c>
      <c r="S17" s="18" t="e">
        <f t="shared" si="5"/>
        <v>#DIV/0!</v>
      </c>
      <c r="T17" s="3">
        <f t="shared" si="6"/>
        <v>101.6</v>
      </c>
      <c r="U17" s="3">
        <f t="shared" si="15"/>
        <v>10.16</v>
      </c>
      <c r="V17" s="18">
        <f t="shared" si="7"/>
        <v>0.25</v>
      </c>
      <c r="W17" s="18">
        <f t="shared" si="8"/>
        <v>25</v>
      </c>
      <c r="X17" s="12">
        <f t="shared" si="9"/>
        <v>0</v>
      </c>
      <c r="Y17" s="12">
        <f t="shared" si="10"/>
        <v>-25.4</v>
      </c>
      <c r="Z17" s="12">
        <f t="shared" si="11"/>
        <v>-2.54</v>
      </c>
    </row>
    <row r="18" spans="1:26">
      <c r="A18" s="4">
        <v>42311</v>
      </c>
      <c r="C18">
        <v>11</v>
      </c>
      <c r="D18">
        <v>-2</v>
      </c>
      <c r="E18" s="3">
        <f t="shared" si="1"/>
        <v>4.5</v>
      </c>
      <c r="F18" s="3">
        <f t="shared" si="14"/>
        <v>12</v>
      </c>
      <c r="G18" s="3">
        <f t="shared" si="12"/>
        <v>11</v>
      </c>
      <c r="H18" s="3">
        <f t="shared" si="13"/>
        <v>9.8999999999999986</v>
      </c>
      <c r="I18">
        <v>0</v>
      </c>
      <c r="J18" s="3">
        <f t="shared" si="2"/>
        <v>51</v>
      </c>
      <c r="K18" s="6">
        <v>1</v>
      </c>
      <c r="L18" s="2">
        <f t="shared" si="3"/>
        <v>0</v>
      </c>
      <c r="M18" s="6">
        <v>3</v>
      </c>
      <c r="N18" s="2">
        <f t="shared" si="3"/>
        <v>-1</v>
      </c>
      <c r="R18" s="3">
        <f t="shared" si="4"/>
        <v>25.4</v>
      </c>
      <c r="S18" s="18" t="e">
        <f t="shared" si="5"/>
        <v>#DIV/0!</v>
      </c>
      <c r="T18" s="3">
        <f t="shared" si="6"/>
        <v>76.199999999999989</v>
      </c>
      <c r="U18" s="3">
        <f t="shared" si="15"/>
        <v>7.6199999999999992</v>
      </c>
      <c r="V18" s="18">
        <f t="shared" si="7"/>
        <v>0.33333333333333331</v>
      </c>
      <c r="W18" s="18">
        <f t="shared" si="8"/>
        <v>33.333333333333329</v>
      </c>
      <c r="X18" s="12">
        <f t="shared" si="9"/>
        <v>0</v>
      </c>
      <c r="Y18" s="12">
        <f t="shared" si="10"/>
        <v>-25.4</v>
      </c>
      <c r="Z18" s="12">
        <f t="shared" si="11"/>
        <v>-2.54</v>
      </c>
    </row>
    <row r="19" spans="1:26">
      <c r="A19" s="4">
        <v>42312</v>
      </c>
      <c r="C19">
        <v>5</v>
      </c>
      <c r="D19">
        <v>-5</v>
      </c>
      <c r="E19" s="3">
        <f t="shared" si="1"/>
        <v>0</v>
      </c>
      <c r="F19" s="3">
        <f t="shared" si="14"/>
        <v>7</v>
      </c>
      <c r="G19" s="3">
        <f t="shared" si="12"/>
        <v>5</v>
      </c>
      <c r="H19" s="3">
        <f t="shared" si="13"/>
        <v>10.399999999999999</v>
      </c>
      <c r="I19">
        <v>8</v>
      </c>
      <c r="J19" s="3">
        <f t="shared" si="2"/>
        <v>59</v>
      </c>
      <c r="K19" s="6">
        <v>1</v>
      </c>
      <c r="L19" s="2">
        <f t="shared" si="3"/>
        <v>0</v>
      </c>
      <c r="M19" s="6">
        <v>3</v>
      </c>
      <c r="N19" s="2">
        <f t="shared" si="3"/>
        <v>0</v>
      </c>
      <c r="R19" s="3">
        <f t="shared" si="4"/>
        <v>25.4</v>
      </c>
      <c r="S19" s="18" t="e">
        <f t="shared" si="5"/>
        <v>#DIV/0!</v>
      </c>
      <c r="T19" s="3">
        <f t="shared" si="6"/>
        <v>76.199999999999989</v>
      </c>
      <c r="U19" s="3">
        <f t="shared" si="15"/>
        <v>7.6199999999999992</v>
      </c>
      <c r="V19" s="18">
        <f t="shared" si="7"/>
        <v>0.33333333333333331</v>
      </c>
      <c r="W19" s="18">
        <f t="shared" si="8"/>
        <v>33.333333333333329</v>
      </c>
      <c r="X19" s="12">
        <f t="shared" si="9"/>
        <v>0</v>
      </c>
      <c r="Y19" s="12">
        <f t="shared" si="10"/>
        <v>0</v>
      </c>
      <c r="Z19" s="12">
        <f t="shared" si="11"/>
        <v>0</v>
      </c>
    </row>
    <row r="20" spans="1:26">
      <c r="A20" s="4">
        <v>42313</v>
      </c>
      <c r="C20">
        <v>-3</v>
      </c>
      <c r="D20">
        <v>-8</v>
      </c>
      <c r="E20" s="3">
        <f t="shared" si="1"/>
        <v>-5.5</v>
      </c>
      <c r="F20" s="3">
        <f t="shared" si="14"/>
        <v>2</v>
      </c>
      <c r="G20" s="3">
        <f t="shared" si="12"/>
        <v>0</v>
      </c>
      <c r="H20" s="3">
        <f t="shared" si="13"/>
        <v>10.399999999999999</v>
      </c>
      <c r="I20">
        <v>5</v>
      </c>
      <c r="J20" s="3">
        <f t="shared" si="2"/>
        <v>64</v>
      </c>
      <c r="K20" s="6">
        <v>1.2</v>
      </c>
      <c r="L20" s="2">
        <f t="shared" si="3"/>
        <v>0.19999999999999996</v>
      </c>
      <c r="M20" s="6">
        <v>6</v>
      </c>
      <c r="N20" s="2">
        <f t="shared" si="3"/>
        <v>3</v>
      </c>
      <c r="R20" s="3">
        <f t="shared" si="4"/>
        <v>30.479999999999997</v>
      </c>
      <c r="S20" s="18" t="e">
        <f t="shared" si="5"/>
        <v>#DIV/0!</v>
      </c>
      <c r="T20" s="3">
        <f t="shared" si="6"/>
        <v>152.39999999999998</v>
      </c>
      <c r="U20" s="3">
        <f t="shared" si="15"/>
        <v>15.239999999999998</v>
      </c>
      <c r="V20" s="18">
        <f t="shared" si="7"/>
        <v>0.19999999999999998</v>
      </c>
      <c r="W20" s="18">
        <f t="shared" si="8"/>
        <v>20</v>
      </c>
      <c r="X20" s="12">
        <f t="shared" si="9"/>
        <v>5.0799999999999983</v>
      </c>
      <c r="Y20" s="12">
        <f t="shared" si="10"/>
        <v>76.199999999999989</v>
      </c>
      <c r="Z20" s="12">
        <f t="shared" si="11"/>
        <v>7.6199999999999992</v>
      </c>
    </row>
    <row r="21" spans="1:26">
      <c r="A21" s="4">
        <v>42314</v>
      </c>
      <c r="C21">
        <v>-4</v>
      </c>
      <c r="D21">
        <v>-10</v>
      </c>
      <c r="E21" s="3">
        <f t="shared" si="1"/>
        <v>-7</v>
      </c>
      <c r="F21" s="3">
        <f t="shared" si="14"/>
        <v>4</v>
      </c>
      <c r="G21" s="3">
        <f t="shared" si="12"/>
        <v>0</v>
      </c>
      <c r="H21" s="3">
        <f t="shared" si="13"/>
        <v>10.399999999999999</v>
      </c>
      <c r="I21">
        <v>1</v>
      </c>
      <c r="J21" s="3">
        <f t="shared" si="2"/>
        <v>65</v>
      </c>
      <c r="K21" s="6">
        <v>1.3</v>
      </c>
      <c r="L21" s="2">
        <f t="shared" si="3"/>
        <v>0.10000000000000009</v>
      </c>
      <c r="M21" s="6">
        <v>8</v>
      </c>
      <c r="N21" s="2">
        <f t="shared" si="3"/>
        <v>2</v>
      </c>
      <c r="R21" s="3">
        <f t="shared" si="4"/>
        <v>33.019999999999996</v>
      </c>
      <c r="S21" s="18" t="e">
        <f t="shared" si="5"/>
        <v>#DIV/0!</v>
      </c>
      <c r="T21" s="3">
        <f t="shared" si="6"/>
        <v>203.2</v>
      </c>
      <c r="U21" s="3">
        <f t="shared" si="15"/>
        <v>20.32</v>
      </c>
      <c r="V21" s="18">
        <f t="shared" si="7"/>
        <v>0.16250000000000001</v>
      </c>
      <c r="W21" s="18">
        <f t="shared" si="8"/>
        <v>16.25</v>
      </c>
      <c r="X21" s="12">
        <f t="shared" si="9"/>
        <v>2.5400000000000023</v>
      </c>
      <c r="Y21" s="12">
        <f t="shared" si="10"/>
        <v>50.8</v>
      </c>
      <c r="Z21" s="12">
        <f t="shared" si="11"/>
        <v>5.08</v>
      </c>
    </row>
    <row r="22" spans="1:26">
      <c r="A22" s="4">
        <v>42315</v>
      </c>
      <c r="C22">
        <v>0</v>
      </c>
      <c r="D22">
        <v>-15</v>
      </c>
      <c r="E22" s="3">
        <f t="shared" si="1"/>
        <v>-7.5</v>
      </c>
      <c r="F22" s="3">
        <f t="shared" si="14"/>
        <v>10</v>
      </c>
      <c r="G22" s="3">
        <f t="shared" si="12"/>
        <v>0</v>
      </c>
      <c r="H22" s="3">
        <f t="shared" si="13"/>
        <v>10.399999999999999</v>
      </c>
      <c r="I22">
        <v>0</v>
      </c>
      <c r="J22" s="3">
        <f t="shared" si="2"/>
        <v>65</v>
      </c>
      <c r="K22" s="6">
        <v>1.4</v>
      </c>
      <c r="L22" s="2">
        <f t="shared" si="3"/>
        <v>9.9999999999999867E-2</v>
      </c>
      <c r="M22" s="6">
        <v>8</v>
      </c>
      <c r="N22" s="2">
        <f t="shared" si="3"/>
        <v>0</v>
      </c>
      <c r="R22" s="3">
        <f t="shared" si="4"/>
        <v>35.559999999999995</v>
      </c>
      <c r="S22" s="18" t="e">
        <f t="shared" si="5"/>
        <v>#DIV/0!</v>
      </c>
      <c r="T22" s="3">
        <f t="shared" si="6"/>
        <v>203.2</v>
      </c>
      <c r="U22" s="3">
        <f t="shared" si="15"/>
        <v>20.32</v>
      </c>
      <c r="V22" s="18">
        <f t="shared" si="7"/>
        <v>0.17499999999999999</v>
      </c>
      <c r="W22" s="18">
        <f t="shared" si="8"/>
        <v>17.5</v>
      </c>
      <c r="X22" s="12">
        <f t="shared" si="9"/>
        <v>2.5399999999999965</v>
      </c>
      <c r="Y22" s="12">
        <f t="shared" si="10"/>
        <v>0</v>
      </c>
      <c r="Z22" s="12">
        <f t="shared" si="11"/>
        <v>0</v>
      </c>
    </row>
    <row r="23" spans="1:26">
      <c r="A23" s="4">
        <v>42316</v>
      </c>
      <c r="C23">
        <v>-1</v>
      </c>
      <c r="D23">
        <v>-9</v>
      </c>
      <c r="E23" s="3">
        <f t="shared" si="1"/>
        <v>-5</v>
      </c>
      <c r="F23" s="3">
        <f t="shared" si="14"/>
        <v>14</v>
      </c>
      <c r="G23" s="3">
        <f t="shared" si="12"/>
        <v>0</v>
      </c>
      <c r="H23" s="3">
        <f t="shared" si="13"/>
        <v>10.399999999999999</v>
      </c>
      <c r="I23">
        <v>0</v>
      </c>
      <c r="J23" s="3">
        <f t="shared" si="2"/>
        <v>65</v>
      </c>
      <c r="K23" s="6">
        <v>1.4</v>
      </c>
      <c r="L23" s="2">
        <f t="shared" si="3"/>
        <v>0</v>
      </c>
      <c r="M23" s="6">
        <v>7</v>
      </c>
      <c r="N23" s="2">
        <f t="shared" si="3"/>
        <v>-1</v>
      </c>
      <c r="R23" s="3">
        <f t="shared" si="4"/>
        <v>35.559999999999995</v>
      </c>
      <c r="S23" s="18" t="e">
        <f t="shared" si="5"/>
        <v>#DIV/0!</v>
      </c>
      <c r="T23" s="3">
        <f t="shared" si="6"/>
        <v>177.79999999999998</v>
      </c>
      <c r="U23" s="3">
        <f t="shared" si="15"/>
        <v>17.779999999999998</v>
      </c>
      <c r="V23" s="18">
        <f t="shared" si="7"/>
        <v>0.19999999999999998</v>
      </c>
      <c r="W23" s="18">
        <f t="shared" si="8"/>
        <v>20</v>
      </c>
      <c r="X23" s="12">
        <f t="shared" si="9"/>
        <v>0</v>
      </c>
      <c r="Y23" s="12">
        <f t="shared" si="10"/>
        <v>-25.4</v>
      </c>
      <c r="Z23" s="12">
        <f t="shared" si="11"/>
        <v>-2.54</v>
      </c>
    </row>
    <row r="24" spans="1:26">
      <c r="A24" s="4">
        <v>42317</v>
      </c>
      <c r="C24">
        <v>0</v>
      </c>
      <c r="D24">
        <v>-8</v>
      </c>
      <c r="E24" s="3">
        <f t="shared" si="1"/>
        <v>-4</v>
      </c>
      <c r="F24" s="3">
        <f t="shared" si="14"/>
        <v>9</v>
      </c>
      <c r="G24" s="3">
        <f t="shared" si="12"/>
        <v>0</v>
      </c>
      <c r="H24" s="3">
        <f t="shared" si="13"/>
        <v>10.399999999999999</v>
      </c>
      <c r="I24">
        <v>0</v>
      </c>
      <c r="J24" s="3">
        <f t="shared" si="2"/>
        <v>65</v>
      </c>
      <c r="K24" s="6">
        <v>1.5</v>
      </c>
      <c r="L24" s="2">
        <f t="shared" si="3"/>
        <v>0.10000000000000009</v>
      </c>
      <c r="M24" s="6">
        <v>7</v>
      </c>
      <c r="N24" s="2">
        <f t="shared" si="3"/>
        <v>0</v>
      </c>
      <c r="R24" s="3">
        <f t="shared" si="4"/>
        <v>38.099999999999994</v>
      </c>
      <c r="S24" s="18" t="e">
        <f t="shared" si="5"/>
        <v>#DIV/0!</v>
      </c>
      <c r="T24" s="3">
        <f t="shared" si="6"/>
        <v>177.79999999999998</v>
      </c>
      <c r="U24" s="3">
        <f t="shared" si="15"/>
        <v>17.779999999999998</v>
      </c>
      <c r="V24" s="18">
        <f t="shared" si="7"/>
        <v>0.21428571428571427</v>
      </c>
      <c r="W24" s="18">
        <f t="shared" si="8"/>
        <v>21.428571428571427</v>
      </c>
      <c r="X24" s="12">
        <f t="shared" si="9"/>
        <v>2.5400000000000023</v>
      </c>
      <c r="Y24" s="12">
        <f t="shared" si="10"/>
        <v>0</v>
      </c>
      <c r="Z24" s="12">
        <f t="shared" si="11"/>
        <v>0</v>
      </c>
    </row>
    <row r="25" spans="1:26">
      <c r="A25" s="4">
        <v>42318</v>
      </c>
      <c r="C25">
        <v>4</v>
      </c>
      <c r="D25">
        <v>-6</v>
      </c>
      <c r="E25" s="3">
        <f t="shared" si="1"/>
        <v>-1</v>
      </c>
      <c r="F25" s="3">
        <f t="shared" si="14"/>
        <v>12</v>
      </c>
      <c r="G25" s="3">
        <f t="shared" si="12"/>
        <v>4</v>
      </c>
      <c r="H25" s="3">
        <f t="shared" si="13"/>
        <v>10.799999999999999</v>
      </c>
      <c r="I25">
        <v>6</v>
      </c>
      <c r="J25" s="3">
        <f t="shared" si="2"/>
        <v>71</v>
      </c>
      <c r="K25" s="6">
        <v>1.5</v>
      </c>
      <c r="L25" s="2">
        <f t="shared" si="3"/>
        <v>0</v>
      </c>
      <c r="M25" s="6">
        <v>7</v>
      </c>
      <c r="N25" s="2">
        <f t="shared" si="3"/>
        <v>0</v>
      </c>
      <c r="R25" s="3">
        <f t="shared" si="4"/>
        <v>38.099999999999994</v>
      </c>
      <c r="S25" s="18" t="e">
        <f t="shared" si="5"/>
        <v>#DIV/0!</v>
      </c>
      <c r="T25" s="3">
        <f t="shared" si="6"/>
        <v>177.79999999999998</v>
      </c>
      <c r="U25" s="3">
        <f t="shared" si="15"/>
        <v>17.779999999999998</v>
      </c>
      <c r="V25" s="18">
        <f t="shared" si="7"/>
        <v>0.21428571428571427</v>
      </c>
      <c r="W25" s="18">
        <f t="shared" si="8"/>
        <v>21.428571428571427</v>
      </c>
      <c r="X25" s="12">
        <f t="shared" si="9"/>
        <v>0</v>
      </c>
      <c r="Y25" s="12">
        <f t="shared" si="10"/>
        <v>0</v>
      </c>
      <c r="Z25" s="12">
        <f t="shared" si="11"/>
        <v>0</v>
      </c>
    </row>
    <row r="26" spans="1:26">
      <c r="A26" s="4">
        <v>42319</v>
      </c>
      <c r="C26">
        <v>-5</v>
      </c>
      <c r="D26">
        <v>-9</v>
      </c>
      <c r="E26" s="3">
        <f t="shared" si="1"/>
        <v>-7</v>
      </c>
      <c r="F26" s="3">
        <f t="shared" si="14"/>
        <v>1</v>
      </c>
      <c r="G26" s="3">
        <f t="shared" si="12"/>
        <v>0</v>
      </c>
      <c r="H26" s="3">
        <f t="shared" si="13"/>
        <v>10.799999999999999</v>
      </c>
      <c r="I26">
        <v>6</v>
      </c>
      <c r="J26" s="3">
        <f t="shared" si="2"/>
        <v>77</v>
      </c>
      <c r="K26" s="6">
        <v>1.7</v>
      </c>
      <c r="L26" s="2">
        <f t="shared" si="3"/>
        <v>0.19999999999999996</v>
      </c>
      <c r="M26" s="6">
        <v>10</v>
      </c>
      <c r="N26" s="2">
        <f t="shared" si="3"/>
        <v>3</v>
      </c>
      <c r="R26" s="3">
        <f t="shared" si="4"/>
        <v>43.18</v>
      </c>
      <c r="S26" s="18" t="e">
        <f t="shared" si="5"/>
        <v>#DIV/0!</v>
      </c>
      <c r="T26" s="3">
        <f t="shared" si="6"/>
        <v>254</v>
      </c>
      <c r="U26" s="3">
        <f t="shared" si="15"/>
        <v>25.4</v>
      </c>
      <c r="V26" s="18">
        <f t="shared" si="7"/>
        <v>0.16999999999999998</v>
      </c>
      <c r="W26" s="18">
        <f t="shared" si="8"/>
        <v>17</v>
      </c>
      <c r="X26" s="12">
        <f t="shared" si="9"/>
        <v>5.0799999999999983</v>
      </c>
      <c r="Y26" s="12">
        <f t="shared" si="10"/>
        <v>76.199999999999989</v>
      </c>
      <c r="Z26" s="12">
        <f t="shared" si="11"/>
        <v>7.6199999999999992</v>
      </c>
    </row>
    <row r="27" spans="1:26">
      <c r="A27" s="4">
        <v>42320</v>
      </c>
      <c r="C27">
        <v>-7</v>
      </c>
      <c r="D27">
        <v>-9</v>
      </c>
      <c r="E27" s="3">
        <f t="shared" si="1"/>
        <v>-8</v>
      </c>
      <c r="F27" s="3">
        <f t="shared" si="14"/>
        <v>2</v>
      </c>
      <c r="G27" s="3">
        <f t="shared" si="12"/>
        <v>0</v>
      </c>
      <c r="H27" s="3">
        <f t="shared" si="13"/>
        <v>10.799999999999999</v>
      </c>
      <c r="I27">
        <v>0</v>
      </c>
      <c r="J27" s="3">
        <f t="shared" si="2"/>
        <v>77</v>
      </c>
      <c r="K27" s="6">
        <v>1.9</v>
      </c>
      <c r="L27" s="2">
        <f t="shared" si="3"/>
        <v>0.19999999999999996</v>
      </c>
      <c r="M27" s="6">
        <v>12</v>
      </c>
      <c r="N27" s="2">
        <f t="shared" si="3"/>
        <v>2</v>
      </c>
      <c r="R27" s="3">
        <f t="shared" si="4"/>
        <v>48.26</v>
      </c>
      <c r="S27" s="18" t="e">
        <f t="shared" si="5"/>
        <v>#DIV/0!</v>
      </c>
      <c r="T27" s="3">
        <f t="shared" si="6"/>
        <v>304.79999999999995</v>
      </c>
      <c r="U27" s="3">
        <f t="shared" si="15"/>
        <v>30.479999999999997</v>
      </c>
      <c r="V27" s="18">
        <f t="shared" si="7"/>
        <v>0.15833333333333333</v>
      </c>
      <c r="W27" s="18">
        <f t="shared" si="8"/>
        <v>15.833333333333332</v>
      </c>
      <c r="X27" s="12">
        <f t="shared" si="9"/>
        <v>5.0799999999999983</v>
      </c>
      <c r="Y27" s="12">
        <f t="shared" si="10"/>
        <v>50.8</v>
      </c>
      <c r="Z27" s="12">
        <f t="shared" si="11"/>
        <v>5.08</v>
      </c>
    </row>
    <row r="28" spans="1:26">
      <c r="A28" s="4">
        <v>42321</v>
      </c>
      <c r="C28">
        <v>5</v>
      </c>
      <c r="D28">
        <v>-7</v>
      </c>
      <c r="E28" s="3">
        <f t="shared" si="1"/>
        <v>-1</v>
      </c>
      <c r="F28" s="3">
        <f t="shared" si="14"/>
        <v>14</v>
      </c>
      <c r="G28" s="3">
        <f t="shared" si="12"/>
        <v>5</v>
      </c>
      <c r="H28" s="3">
        <f t="shared" si="13"/>
        <v>11.299999999999999</v>
      </c>
      <c r="I28">
        <v>0</v>
      </c>
      <c r="J28" s="3">
        <f t="shared" si="2"/>
        <v>77</v>
      </c>
      <c r="K28" s="6">
        <v>1.9</v>
      </c>
      <c r="L28" s="2">
        <f t="shared" si="3"/>
        <v>0</v>
      </c>
      <c r="M28" s="6">
        <v>11</v>
      </c>
      <c r="N28" s="2">
        <f t="shared" si="3"/>
        <v>-1</v>
      </c>
      <c r="P28" t="s">
        <v>23</v>
      </c>
      <c r="R28" s="3">
        <f t="shared" si="4"/>
        <v>48.26</v>
      </c>
      <c r="S28" s="18" t="e">
        <f t="shared" si="5"/>
        <v>#DIV/0!</v>
      </c>
      <c r="T28" s="3">
        <f t="shared" si="6"/>
        <v>279.39999999999998</v>
      </c>
      <c r="U28" s="3">
        <f t="shared" si="15"/>
        <v>27.939999999999998</v>
      </c>
      <c r="V28" s="18">
        <f t="shared" si="7"/>
        <v>0.17272727272727273</v>
      </c>
      <c r="W28" s="18">
        <f t="shared" si="8"/>
        <v>17.272727272727273</v>
      </c>
      <c r="X28" s="12">
        <f t="shared" si="9"/>
        <v>0</v>
      </c>
      <c r="Y28" s="12">
        <f t="shared" si="10"/>
        <v>-25.4</v>
      </c>
      <c r="Z28" s="12">
        <f t="shared" si="11"/>
        <v>-2.54</v>
      </c>
    </row>
    <row r="29" spans="1:26">
      <c r="A29" s="4">
        <v>42322</v>
      </c>
      <c r="C29">
        <v>12</v>
      </c>
      <c r="D29">
        <v>-4</v>
      </c>
      <c r="E29" s="3">
        <f t="shared" si="1"/>
        <v>4</v>
      </c>
      <c r="F29" s="3">
        <f t="shared" si="14"/>
        <v>19</v>
      </c>
      <c r="G29" s="3">
        <f t="shared" si="12"/>
        <v>12</v>
      </c>
      <c r="H29" s="3">
        <f t="shared" si="13"/>
        <v>12.499999999999998</v>
      </c>
      <c r="I29">
        <v>0</v>
      </c>
      <c r="J29" s="3">
        <f t="shared" si="2"/>
        <v>77</v>
      </c>
      <c r="K29" s="6">
        <v>1.9</v>
      </c>
      <c r="L29" s="2">
        <f t="shared" si="3"/>
        <v>0</v>
      </c>
      <c r="M29" s="6">
        <v>10</v>
      </c>
      <c r="N29" s="2">
        <f t="shared" si="3"/>
        <v>-1</v>
      </c>
      <c r="P29" t="s">
        <v>23</v>
      </c>
      <c r="R29" s="3">
        <f t="shared" si="4"/>
        <v>48.26</v>
      </c>
      <c r="S29" s="18" t="e">
        <f t="shared" si="5"/>
        <v>#DIV/0!</v>
      </c>
      <c r="T29" s="3">
        <f t="shared" si="6"/>
        <v>254</v>
      </c>
      <c r="U29" s="3">
        <f t="shared" si="15"/>
        <v>25.4</v>
      </c>
      <c r="V29" s="18">
        <f t="shared" si="7"/>
        <v>0.19</v>
      </c>
      <c r="W29" s="18">
        <f t="shared" si="8"/>
        <v>19</v>
      </c>
      <c r="X29" s="12">
        <f t="shared" si="9"/>
        <v>0</v>
      </c>
      <c r="Y29" s="12">
        <f t="shared" si="10"/>
        <v>-25.4</v>
      </c>
      <c r="Z29" s="12">
        <f t="shared" si="11"/>
        <v>-2.54</v>
      </c>
    </row>
    <row r="30" spans="1:26">
      <c r="A30" s="4">
        <v>42323</v>
      </c>
      <c r="C30">
        <v>7</v>
      </c>
      <c r="D30">
        <v>-5</v>
      </c>
      <c r="E30" s="3">
        <f t="shared" si="1"/>
        <v>1</v>
      </c>
      <c r="F30" s="3">
        <f t="shared" si="14"/>
        <v>11</v>
      </c>
      <c r="G30" s="3">
        <f t="shared" si="12"/>
        <v>7</v>
      </c>
      <c r="H30" s="3">
        <f t="shared" si="13"/>
        <v>13.199999999999998</v>
      </c>
      <c r="I30">
        <v>0</v>
      </c>
      <c r="J30" s="3">
        <f t="shared" si="2"/>
        <v>77</v>
      </c>
      <c r="K30" s="6">
        <v>1.9</v>
      </c>
      <c r="L30" s="2">
        <f t="shared" si="3"/>
        <v>0</v>
      </c>
      <c r="M30" s="6">
        <v>9</v>
      </c>
      <c r="N30" s="2">
        <f t="shared" si="3"/>
        <v>-1</v>
      </c>
      <c r="P30" t="s">
        <v>23</v>
      </c>
      <c r="R30" s="3">
        <f t="shared" si="4"/>
        <v>48.26</v>
      </c>
      <c r="S30" s="18" t="e">
        <f t="shared" si="5"/>
        <v>#DIV/0!</v>
      </c>
      <c r="T30" s="3">
        <f>M30*25.4</f>
        <v>228.6</v>
      </c>
      <c r="U30" s="3">
        <f t="shared" si="15"/>
        <v>22.86</v>
      </c>
      <c r="V30" s="18">
        <f t="shared" si="7"/>
        <v>0.21111111111111111</v>
      </c>
      <c r="W30" s="18">
        <f t="shared" si="8"/>
        <v>21.111111111111111</v>
      </c>
      <c r="X30" s="12">
        <f t="shared" si="9"/>
        <v>0</v>
      </c>
      <c r="Y30" s="12">
        <f t="shared" si="10"/>
        <v>-25.4</v>
      </c>
      <c r="Z30" s="12">
        <f t="shared" si="11"/>
        <v>-2.54</v>
      </c>
    </row>
    <row r="31" spans="1:26">
      <c r="A31" s="4">
        <v>42324</v>
      </c>
      <c r="C31">
        <v>0</v>
      </c>
      <c r="D31">
        <v>-8</v>
      </c>
      <c r="E31" s="3">
        <f t="shared" si="1"/>
        <v>-4</v>
      </c>
      <c r="F31" s="3">
        <f t="shared" si="14"/>
        <v>5</v>
      </c>
      <c r="G31" s="3">
        <f t="shared" si="12"/>
        <v>0</v>
      </c>
      <c r="H31" s="3">
        <f t="shared" si="13"/>
        <v>13.199999999999998</v>
      </c>
      <c r="I31">
        <v>5</v>
      </c>
      <c r="J31" s="3">
        <f t="shared" si="2"/>
        <v>82</v>
      </c>
      <c r="K31" s="6">
        <v>1.9</v>
      </c>
      <c r="L31" s="2">
        <f t="shared" si="3"/>
        <v>0</v>
      </c>
      <c r="M31" s="6">
        <v>9</v>
      </c>
      <c r="N31" s="2">
        <f t="shared" si="3"/>
        <v>0</v>
      </c>
      <c r="R31" s="3">
        <f t="shared" si="4"/>
        <v>48.26</v>
      </c>
      <c r="S31" s="18" t="e">
        <f t="shared" si="5"/>
        <v>#DIV/0!</v>
      </c>
      <c r="T31" s="3">
        <f>M31*25.4</f>
        <v>228.6</v>
      </c>
      <c r="U31" s="3">
        <f t="shared" si="15"/>
        <v>22.86</v>
      </c>
      <c r="V31" s="18">
        <f t="shared" si="7"/>
        <v>0.21111111111111111</v>
      </c>
      <c r="W31" s="18">
        <f t="shared" si="8"/>
        <v>21.111111111111111</v>
      </c>
      <c r="X31" s="12">
        <f t="shared" si="9"/>
        <v>0</v>
      </c>
      <c r="Y31" s="12">
        <f t="shared" si="10"/>
        <v>0</v>
      </c>
      <c r="Z31" s="12">
        <f t="shared" si="11"/>
        <v>0</v>
      </c>
    </row>
    <row r="32" spans="1:26" ht="15.75">
      <c r="A32" s="4">
        <v>42325</v>
      </c>
      <c r="C32">
        <v>-7</v>
      </c>
      <c r="D32">
        <v>-9</v>
      </c>
      <c r="E32" s="3">
        <f t="shared" si="1"/>
        <v>-8</v>
      </c>
      <c r="F32" s="3">
        <f t="shared" si="14"/>
        <v>1</v>
      </c>
      <c r="G32" s="3">
        <f t="shared" si="12"/>
        <v>0</v>
      </c>
      <c r="H32" s="3">
        <f t="shared" si="13"/>
        <v>13.199999999999998</v>
      </c>
      <c r="I32">
        <v>0</v>
      </c>
      <c r="J32" s="3">
        <f t="shared" si="2"/>
        <v>82</v>
      </c>
      <c r="K32" s="6">
        <v>2.2000000000000002</v>
      </c>
      <c r="L32" s="2">
        <f t="shared" si="3"/>
        <v>0.30000000000000027</v>
      </c>
      <c r="M32" s="6">
        <v>12</v>
      </c>
      <c r="N32" s="2">
        <f t="shared" si="3"/>
        <v>3</v>
      </c>
      <c r="Q32" s="5"/>
      <c r="R32" s="3">
        <f t="shared" si="4"/>
        <v>55.88</v>
      </c>
      <c r="S32" s="18" t="e">
        <f t="shared" si="5"/>
        <v>#DIV/0!</v>
      </c>
      <c r="T32" s="3">
        <f t="shared" si="6"/>
        <v>304.79999999999995</v>
      </c>
      <c r="U32" s="3">
        <f t="shared" si="15"/>
        <v>30.479999999999997</v>
      </c>
      <c r="V32" s="18">
        <f t="shared" si="7"/>
        <v>0.18333333333333335</v>
      </c>
      <c r="W32" s="18">
        <f t="shared" si="8"/>
        <v>18.333333333333336</v>
      </c>
      <c r="X32" s="12">
        <f t="shared" si="9"/>
        <v>7.6200000000000063</v>
      </c>
      <c r="Y32" s="12">
        <f t="shared" si="10"/>
        <v>76.199999999999989</v>
      </c>
      <c r="Z32" s="12">
        <f t="shared" si="11"/>
        <v>7.6199999999999992</v>
      </c>
    </row>
    <row r="33" spans="1:26" ht="15.75">
      <c r="A33" s="4">
        <v>42326</v>
      </c>
      <c r="C33">
        <v>-6</v>
      </c>
      <c r="D33">
        <v>-9</v>
      </c>
      <c r="E33" s="3">
        <f t="shared" si="1"/>
        <v>-7.5</v>
      </c>
      <c r="F33" s="3">
        <f t="shared" si="14"/>
        <v>3</v>
      </c>
      <c r="G33" s="3">
        <f t="shared" si="12"/>
        <v>0</v>
      </c>
      <c r="H33" s="3">
        <f t="shared" si="13"/>
        <v>13.199999999999998</v>
      </c>
      <c r="I33">
        <v>4</v>
      </c>
      <c r="J33" s="3">
        <f t="shared" si="2"/>
        <v>86</v>
      </c>
      <c r="K33" s="6">
        <v>2.2000000000000002</v>
      </c>
      <c r="L33" s="2">
        <f t="shared" si="3"/>
        <v>0</v>
      </c>
      <c r="M33" s="6">
        <v>12</v>
      </c>
      <c r="N33" s="2">
        <f t="shared" si="3"/>
        <v>0</v>
      </c>
      <c r="Q33" s="5"/>
      <c r="R33" s="3">
        <f t="shared" si="4"/>
        <v>55.88</v>
      </c>
      <c r="S33" s="18" t="e">
        <f t="shared" si="5"/>
        <v>#DIV/0!</v>
      </c>
      <c r="T33" s="3">
        <f t="shared" si="6"/>
        <v>304.79999999999995</v>
      </c>
      <c r="U33" s="3">
        <f t="shared" si="15"/>
        <v>30.479999999999997</v>
      </c>
      <c r="V33" s="18">
        <f t="shared" si="7"/>
        <v>0.18333333333333335</v>
      </c>
      <c r="W33" s="18">
        <f t="shared" si="8"/>
        <v>18.333333333333336</v>
      </c>
      <c r="X33" s="12">
        <f t="shared" si="9"/>
        <v>0</v>
      </c>
      <c r="Y33" s="12">
        <f t="shared" si="10"/>
        <v>0</v>
      </c>
      <c r="Z33" s="12">
        <f t="shared" si="11"/>
        <v>0</v>
      </c>
    </row>
    <row r="34" spans="1:26" ht="15.75">
      <c r="A34" s="4">
        <v>42327</v>
      </c>
      <c r="C34">
        <v>-3</v>
      </c>
      <c r="D34">
        <v>-9</v>
      </c>
      <c r="E34" s="3">
        <f t="shared" si="1"/>
        <v>-6</v>
      </c>
      <c r="F34" s="3">
        <f t="shared" si="14"/>
        <v>6</v>
      </c>
      <c r="G34" s="3">
        <f t="shared" si="12"/>
        <v>0</v>
      </c>
      <c r="H34" s="3">
        <f t="shared" si="13"/>
        <v>13.199999999999998</v>
      </c>
      <c r="I34">
        <v>0</v>
      </c>
      <c r="J34" s="3">
        <f t="shared" si="2"/>
        <v>86</v>
      </c>
      <c r="K34" s="6">
        <v>2.4</v>
      </c>
      <c r="L34" s="2">
        <f t="shared" si="3"/>
        <v>0.19999999999999973</v>
      </c>
      <c r="M34" s="6">
        <v>13</v>
      </c>
      <c r="N34" s="2">
        <f t="shared" si="3"/>
        <v>1</v>
      </c>
      <c r="Q34" s="5"/>
      <c r="R34" s="3">
        <f t="shared" si="4"/>
        <v>60.959999999999994</v>
      </c>
      <c r="S34" s="18" t="e">
        <f t="shared" si="5"/>
        <v>#DIV/0!</v>
      </c>
      <c r="T34" s="3">
        <f t="shared" si="6"/>
        <v>330.2</v>
      </c>
      <c r="U34" s="3">
        <f t="shared" si="15"/>
        <v>33.019999999999996</v>
      </c>
      <c r="V34" s="18">
        <f t="shared" si="7"/>
        <v>0.1846153846153846</v>
      </c>
      <c r="W34" s="18">
        <f t="shared" si="8"/>
        <v>18.46153846153846</v>
      </c>
      <c r="X34" s="12">
        <f t="shared" si="9"/>
        <v>5.079999999999993</v>
      </c>
      <c r="Y34" s="12">
        <f t="shared" si="10"/>
        <v>25.4</v>
      </c>
      <c r="Z34" s="12">
        <f t="shared" si="11"/>
        <v>2.54</v>
      </c>
    </row>
    <row r="35" spans="1:26" ht="15.75">
      <c r="A35" s="4">
        <v>42328</v>
      </c>
      <c r="C35">
        <v>-4</v>
      </c>
      <c r="D35">
        <v>-17</v>
      </c>
      <c r="E35" s="3">
        <f t="shared" si="1"/>
        <v>-10.5</v>
      </c>
      <c r="F35" s="3">
        <f t="shared" si="14"/>
        <v>5</v>
      </c>
      <c r="G35" s="3">
        <f t="shared" si="12"/>
        <v>0</v>
      </c>
      <c r="H35" s="3">
        <f t="shared" si="13"/>
        <v>13.199999999999998</v>
      </c>
      <c r="I35">
        <v>11</v>
      </c>
      <c r="J35" s="3">
        <f t="shared" si="2"/>
        <v>97</v>
      </c>
      <c r="K35" s="6">
        <v>2.6</v>
      </c>
      <c r="L35" s="2">
        <f t="shared" si="3"/>
        <v>0.20000000000000018</v>
      </c>
      <c r="M35" s="6">
        <v>13</v>
      </c>
      <c r="N35" s="2">
        <f t="shared" si="3"/>
        <v>0</v>
      </c>
      <c r="Q35" s="5"/>
      <c r="R35" s="3">
        <f t="shared" si="4"/>
        <v>66.039999999999992</v>
      </c>
      <c r="S35" s="18" t="e">
        <f t="shared" si="5"/>
        <v>#DIV/0!</v>
      </c>
      <c r="T35" s="3">
        <f t="shared" si="6"/>
        <v>330.2</v>
      </c>
      <c r="U35" s="3">
        <f t="shared" si="15"/>
        <v>33.019999999999996</v>
      </c>
      <c r="V35" s="18">
        <f t="shared" si="7"/>
        <v>0.2</v>
      </c>
      <c r="W35" s="18">
        <f t="shared" si="8"/>
        <v>20</v>
      </c>
      <c r="X35" s="12">
        <f t="shared" si="9"/>
        <v>5.0800000000000045</v>
      </c>
      <c r="Y35" s="12">
        <f t="shared" si="10"/>
        <v>0</v>
      </c>
      <c r="Z35" s="12">
        <f t="shared" si="11"/>
        <v>0</v>
      </c>
    </row>
    <row r="36" spans="1:26" ht="15.75">
      <c r="A36" s="4">
        <v>42329</v>
      </c>
      <c r="C36">
        <v>-6</v>
      </c>
      <c r="D36">
        <v>-15</v>
      </c>
      <c r="E36" s="3">
        <f t="shared" si="1"/>
        <v>-10.5</v>
      </c>
      <c r="F36" s="3">
        <f t="shared" si="14"/>
        <v>11</v>
      </c>
      <c r="G36" s="3">
        <f t="shared" si="12"/>
        <v>0</v>
      </c>
      <c r="H36" s="3">
        <f t="shared" si="13"/>
        <v>13.199999999999998</v>
      </c>
      <c r="I36">
        <v>0</v>
      </c>
      <c r="J36" s="3">
        <f t="shared" si="2"/>
        <v>97</v>
      </c>
      <c r="K36" s="6">
        <v>2.9</v>
      </c>
      <c r="L36" s="2">
        <f t="shared" si="3"/>
        <v>0.29999999999999982</v>
      </c>
      <c r="M36" s="6">
        <v>17</v>
      </c>
      <c r="N36" s="2">
        <f t="shared" si="3"/>
        <v>4</v>
      </c>
      <c r="P36" t="s">
        <v>23</v>
      </c>
      <c r="Q36" s="5"/>
      <c r="R36" s="3">
        <f t="shared" si="4"/>
        <v>73.66</v>
      </c>
      <c r="S36" s="18" t="e">
        <f t="shared" si="5"/>
        <v>#DIV/0!</v>
      </c>
      <c r="T36" s="3">
        <f t="shared" si="6"/>
        <v>431.79999999999995</v>
      </c>
      <c r="U36" s="3">
        <f t="shared" si="15"/>
        <v>43.179999999999993</v>
      </c>
      <c r="V36" s="18">
        <f t="shared" si="7"/>
        <v>0.17058823529411765</v>
      </c>
      <c r="W36" s="18">
        <f t="shared" si="8"/>
        <v>17.058823529411764</v>
      </c>
      <c r="X36" s="12">
        <f t="shared" si="9"/>
        <v>7.6199999999999948</v>
      </c>
      <c r="Y36" s="12">
        <f t="shared" si="10"/>
        <v>101.6</v>
      </c>
      <c r="Z36" s="12">
        <f t="shared" si="11"/>
        <v>10.16</v>
      </c>
    </row>
    <row r="37" spans="1:26" ht="15.75">
      <c r="A37" s="4">
        <v>42330</v>
      </c>
      <c r="C37">
        <v>5</v>
      </c>
      <c r="D37">
        <v>-6</v>
      </c>
      <c r="E37" s="3">
        <f t="shared" si="1"/>
        <v>-0.5</v>
      </c>
      <c r="F37" s="3">
        <f t="shared" si="14"/>
        <v>20</v>
      </c>
      <c r="G37" s="3">
        <f t="shared" si="12"/>
        <v>5</v>
      </c>
      <c r="H37" s="3">
        <f t="shared" si="13"/>
        <v>13.699999999999998</v>
      </c>
      <c r="I37">
        <v>0</v>
      </c>
      <c r="J37" s="3">
        <f t="shared" ref="J37:J68" si="16">+J36+I37</f>
        <v>97</v>
      </c>
      <c r="K37" s="6">
        <v>3</v>
      </c>
      <c r="L37" s="2">
        <f t="shared" si="3"/>
        <v>0.10000000000000009</v>
      </c>
      <c r="M37" s="6">
        <v>15</v>
      </c>
      <c r="N37" s="2">
        <f t="shared" si="3"/>
        <v>-2</v>
      </c>
      <c r="P37" t="s">
        <v>23</v>
      </c>
      <c r="Q37" s="5"/>
      <c r="R37" s="3">
        <f t="shared" si="4"/>
        <v>76.199999999999989</v>
      </c>
      <c r="S37" s="18" t="e">
        <f t="shared" si="5"/>
        <v>#DIV/0!</v>
      </c>
      <c r="T37" s="3">
        <f t="shared" si="6"/>
        <v>381</v>
      </c>
      <c r="U37" s="3">
        <f t="shared" si="15"/>
        <v>38.1</v>
      </c>
      <c r="V37" s="18">
        <f t="shared" si="7"/>
        <v>0.2</v>
      </c>
      <c r="W37" s="18">
        <f t="shared" si="8"/>
        <v>20</v>
      </c>
      <c r="X37" s="12">
        <f t="shared" si="9"/>
        <v>2.5400000000000023</v>
      </c>
      <c r="Y37" s="12">
        <f t="shared" si="10"/>
        <v>-50.8</v>
      </c>
      <c r="Z37" s="12">
        <f t="shared" si="11"/>
        <v>-5.08</v>
      </c>
    </row>
    <row r="38" spans="1:26" ht="15.75">
      <c r="A38" s="4">
        <v>42331</v>
      </c>
      <c r="C38">
        <v>7</v>
      </c>
      <c r="D38">
        <v>-4</v>
      </c>
      <c r="E38" s="3">
        <f t="shared" si="1"/>
        <v>1.5</v>
      </c>
      <c r="F38" s="3">
        <f t="shared" si="14"/>
        <v>13</v>
      </c>
      <c r="G38" s="3">
        <f t="shared" si="12"/>
        <v>7</v>
      </c>
      <c r="H38" s="3">
        <f t="shared" si="13"/>
        <v>14.399999999999997</v>
      </c>
      <c r="I38">
        <v>0</v>
      </c>
      <c r="J38" s="3">
        <f t="shared" si="16"/>
        <v>97</v>
      </c>
      <c r="K38" s="6">
        <v>3</v>
      </c>
      <c r="L38" s="2">
        <f t="shared" si="3"/>
        <v>0</v>
      </c>
      <c r="M38" s="6">
        <v>14</v>
      </c>
      <c r="N38" s="2">
        <f t="shared" si="3"/>
        <v>-1</v>
      </c>
      <c r="P38" t="s">
        <v>23</v>
      </c>
      <c r="Q38" s="5"/>
      <c r="R38" s="3">
        <f t="shared" si="4"/>
        <v>76.199999999999989</v>
      </c>
      <c r="S38" s="18" t="e">
        <f t="shared" si="5"/>
        <v>#DIV/0!</v>
      </c>
      <c r="T38" s="3">
        <f t="shared" si="6"/>
        <v>355.59999999999997</v>
      </c>
      <c r="U38" s="3">
        <f t="shared" si="15"/>
        <v>35.559999999999995</v>
      </c>
      <c r="V38" s="18">
        <f t="shared" si="7"/>
        <v>0.21428571428571427</v>
      </c>
      <c r="W38" s="18">
        <f t="shared" si="8"/>
        <v>21.428571428571427</v>
      </c>
      <c r="X38" s="12">
        <f t="shared" si="9"/>
        <v>0</v>
      </c>
      <c r="Y38" s="12">
        <f t="shared" si="10"/>
        <v>-25.4</v>
      </c>
      <c r="Z38" s="12">
        <f t="shared" si="11"/>
        <v>-2.54</v>
      </c>
    </row>
    <row r="39" spans="1:26" ht="15.75">
      <c r="A39" s="4">
        <v>42332</v>
      </c>
      <c r="C39">
        <v>0</v>
      </c>
      <c r="D39">
        <v>-7</v>
      </c>
      <c r="E39" s="3">
        <f t="shared" si="1"/>
        <v>-3.5</v>
      </c>
      <c r="F39" s="3">
        <f t="shared" si="14"/>
        <v>4</v>
      </c>
      <c r="G39" s="3">
        <f t="shared" si="12"/>
        <v>0</v>
      </c>
      <c r="H39" s="3">
        <f t="shared" si="13"/>
        <v>14.399999999999997</v>
      </c>
      <c r="I39">
        <v>0</v>
      </c>
      <c r="J39" s="3">
        <f t="shared" si="16"/>
        <v>97</v>
      </c>
      <c r="K39" s="6">
        <v>3</v>
      </c>
      <c r="L39" s="2">
        <f t="shared" si="3"/>
        <v>0</v>
      </c>
      <c r="M39" s="6">
        <v>14</v>
      </c>
      <c r="N39" s="2">
        <f t="shared" si="3"/>
        <v>0</v>
      </c>
      <c r="Q39" s="5"/>
      <c r="R39" s="3">
        <f t="shared" si="4"/>
        <v>76.199999999999989</v>
      </c>
      <c r="S39" s="18" t="e">
        <f t="shared" si="5"/>
        <v>#DIV/0!</v>
      </c>
      <c r="T39" s="3">
        <f t="shared" si="6"/>
        <v>355.59999999999997</v>
      </c>
      <c r="U39" s="3">
        <f t="shared" si="15"/>
        <v>35.559999999999995</v>
      </c>
      <c r="V39" s="18">
        <f t="shared" si="7"/>
        <v>0.21428571428571427</v>
      </c>
      <c r="W39" s="18">
        <f t="shared" si="8"/>
        <v>21.428571428571427</v>
      </c>
      <c r="X39" s="12">
        <f t="shared" si="9"/>
        <v>0</v>
      </c>
      <c r="Y39" s="12">
        <f t="shared" si="10"/>
        <v>0</v>
      </c>
      <c r="Z39" s="12">
        <f t="shared" si="11"/>
        <v>0</v>
      </c>
    </row>
    <row r="40" spans="1:26">
      <c r="A40" s="4">
        <v>42333</v>
      </c>
      <c r="C40">
        <v>2</v>
      </c>
      <c r="D40">
        <v>-8</v>
      </c>
      <c r="E40" s="3">
        <f t="shared" si="1"/>
        <v>-3</v>
      </c>
      <c r="F40" s="3">
        <f t="shared" si="14"/>
        <v>9</v>
      </c>
      <c r="G40" s="3">
        <f t="shared" si="12"/>
        <v>2</v>
      </c>
      <c r="H40" s="3">
        <f t="shared" si="13"/>
        <v>14.599999999999996</v>
      </c>
      <c r="I40">
        <v>1</v>
      </c>
      <c r="J40" s="3">
        <f t="shared" si="16"/>
        <v>98</v>
      </c>
      <c r="K40" s="6">
        <v>3</v>
      </c>
      <c r="L40" s="2">
        <f t="shared" si="3"/>
        <v>0</v>
      </c>
      <c r="M40" s="6">
        <v>14</v>
      </c>
      <c r="N40" s="2">
        <f t="shared" si="3"/>
        <v>0</v>
      </c>
      <c r="R40" s="3">
        <f t="shared" si="4"/>
        <v>76.199999999999989</v>
      </c>
      <c r="S40" s="18" t="e">
        <f t="shared" si="5"/>
        <v>#DIV/0!</v>
      </c>
      <c r="T40" s="3">
        <f t="shared" si="6"/>
        <v>355.59999999999997</v>
      </c>
      <c r="U40" s="3">
        <f t="shared" si="15"/>
        <v>35.559999999999995</v>
      </c>
      <c r="V40" s="18">
        <f t="shared" si="7"/>
        <v>0.21428571428571427</v>
      </c>
      <c r="W40" s="18">
        <f t="shared" si="8"/>
        <v>21.428571428571427</v>
      </c>
      <c r="X40" s="12">
        <f t="shared" si="9"/>
        <v>0</v>
      </c>
      <c r="Y40" s="12">
        <f t="shared" si="10"/>
        <v>0</v>
      </c>
      <c r="Z40" s="12">
        <f t="shared" si="11"/>
        <v>0</v>
      </c>
    </row>
    <row r="41" spans="1:26">
      <c r="A41" s="4">
        <v>42334</v>
      </c>
      <c r="C41">
        <v>-11</v>
      </c>
      <c r="D41">
        <v>-19</v>
      </c>
      <c r="E41" s="3">
        <f t="shared" si="1"/>
        <v>-15</v>
      </c>
      <c r="F41" s="3">
        <f t="shared" si="14"/>
        <v>-3</v>
      </c>
      <c r="G41" s="3">
        <f t="shared" si="12"/>
        <v>0</v>
      </c>
      <c r="H41" s="3">
        <f t="shared" si="13"/>
        <v>14.599999999999996</v>
      </c>
      <c r="I41">
        <v>3</v>
      </c>
      <c r="J41" s="3">
        <f t="shared" si="16"/>
        <v>101</v>
      </c>
      <c r="K41" s="6">
        <v>3</v>
      </c>
      <c r="L41" s="2">
        <f t="shared" si="3"/>
        <v>0</v>
      </c>
      <c r="M41" s="6">
        <v>14</v>
      </c>
      <c r="N41" s="2">
        <f t="shared" si="3"/>
        <v>0</v>
      </c>
      <c r="R41" s="3">
        <f t="shared" si="4"/>
        <v>76.199999999999989</v>
      </c>
      <c r="S41" s="18" t="e">
        <f t="shared" si="5"/>
        <v>#DIV/0!</v>
      </c>
      <c r="T41" s="3">
        <f t="shared" si="6"/>
        <v>355.59999999999997</v>
      </c>
      <c r="U41" s="3">
        <f t="shared" si="15"/>
        <v>35.559999999999995</v>
      </c>
      <c r="V41" s="18">
        <f t="shared" si="7"/>
        <v>0.21428571428571427</v>
      </c>
      <c r="W41" s="18">
        <f t="shared" si="8"/>
        <v>21.428571428571427</v>
      </c>
      <c r="X41" s="12">
        <f t="shared" si="9"/>
        <v>0</v>
      </c>
      <c r="Y41" s="12">
        <f t="shared" si="10"/>
        <v>0</v>
      </c>
      <c r="Z41" s="12">
        <f t="shared" si="11"/>
        <v>0</v>
      </c>
    </row>
    <row r="42" spans="1:26">
      <c r="A42" s="4">
        <v>42335</v>
      </c>
      <c r="C42">
        <v>-5</v>
      </c>
      <c r="D42">
        <v>-22</v>
      </c>
      <c r="E42" s="3">
        <f t="shared" si="1"/>
        <v>-13.5</v>
      </c>
      <c r="F42" s="3">
        <f t="shared" si="14"/>
        <v>14</v>
      </c>
      <c r="G42" s="3">
        <f t="shared" si="12"/>
        <v>0</v>
      </c>
      <c r="H42" s="3">
        <f t="shared" si="13"/>
        <v>14.599999999999996</v>
      </c>
      <c r="I42">
        <v>0</v>
      </c>
      <c r="J42" s="3">
        <f t="shared" si="16"/>
        <v>101</v>
      </c>
      <c r="K42" s="6">
        <v>3</v>
      </c>
      <c r="L42" s="2">
        <f t="shared" si="3"/>
        <v>0</v>
      </c>
      <c r="M42" s="6">
        <v>14</v>
      </c>
      <c r="N42" s="2">
        <f t="shared" si="3"/>
        <v>0</v>
      </c>
      <c r="R42" s="3">
        <f t="shared" si="4"/>
        <v>76.199999999999989</v>
      </c>
      <c r="S42" s="18" t="e">
        <f t="shared" si="5"/>
        <v>#DIV/0!</v>
      </c>
      <c r="T42" s="3">
        <f t="shared" si="6"/>
        <v>355.59999999999997</v>
      </c>
      <c r="U42" s="3">
        <f t="shared" si="15"/>
        <v>35.559999999999995</v>
      </c>
      <c r="V42" s="18">
        <f t="shared" si="7"/>
        <v>0.21428571428571427</v>
      </c>
      <c r="W42" s="18">
        <f t="shared" si="8"/>
        <v>21.428571428571427</v>
      </c>
      <c r="X42" s="12">
        <f t="shared" si="9"/>
        <v>0</v>
      </c>
      <c r="Y42" s="12">
        <f t="shared" si="10"/>
        <v>0</v>
      </c>
      <c r="Z42" s="12">
        <f t="shared" si="11"/>
        <v>0</v>
      </c>
    </row>
    <row r="43" spans="1:26">
      <c r="A43" s="4">
        <v>42336</v>
      </c>
      <c r="C43">
        <v>-2</v>
      </c>
      <c r="D43">
        <v>-17</v>
      </c>
      <c r="E43" s="3">
        <f t="shared" si="1"/>
        <v>-9.5</v>
      </c>
      <c r="F43" s="3">
        <f t="shared" si="14"/>
        <v>20</v>
      </c>
      <c r="G43" s="3">
        <f t="shared" si="12"/>
        <v>0</v>
      </c>
      <c r="H43" s="3">
        <f t="shared" si="13"/>
        <v>14.599999999999996</v>
      </c>
      <c r="I43">
        <v>0</v>
      </c>
      <c r="J43" s="3">
        <f t="shared" si="16"/>
        <v>101</v>
      </c>
      <c r="K43" s="6">
        <v>3</v>
      </c>
      <c r="L43" s="2">
        <f t="shared" si="3"/>
        <v>0</v>
      </c>
      <c r="M43" s="6">
        <v>13</v>
      </c>
      <c r="N43" s="2">
        <f t="shared" si="3"/>
        <v>-1</v>
      </c>
      <c r="R43" s="3">
        <f t="shared" si="4"/>
        <v>76.199999999999989</v>
      </c>
      <c r="S43" s="18" t="e">
        <f t="shared" si="5"/>
        <v>#DIV/0!</v>
      </c>
      <c r="T43" s="3">
        <f t="shared" si="6"/>
        <v>330.2</v>
      </c>
      <c r="U43" s="3">
        <f t="shared" si="15"/>
        <v>33.019999999999996</v>
      </c>
      <c r="V43" s="18">
        <f t="shared" si="7"/>
        <v>0.23076923076923078</v>
      </c>
      <c r="W43" s="18">
        <f t="shared" si="8"/>
        <v>23.076923076923077</v>
      </c>
      <c r="X43" s="12">
        <f t="shared" si="9"/>
        <v>0</v>
      </c>
      <c r="Y43" s="12">
        <f t="shared" si="10"/>
        <v>-25.4</v>
      </c>
      <c r="Z43" s="12">
        <f t="shared" si="11"/>
        <v>-2.54</v>
      </c>
    </row>
    <row r="44" spans="1:26">
      <c r="A44" s="4">
        <v>42337</v>
      </c>
      <c r="C44">
        <v>-4</v>
      </c>
      <c r="D44">
        <v>-18</v>
      </c>
      <c r="E44" s="3">
        <f t="shared" si="1"/>
        <v>-11</v>
      </c>
      <c r="F44" s="3">
        <f t="shared" si="14"/>
        <v>13</v>
      </c>
      <c r="G44" s="3">
        <f t="shared" si="12"/>
        <v>0</v>
      </c>
      <c r="H44" s="3">
        <f t="shared" si="13"/>
        <v>14.599999999999996</v>
      </c>
      <c r="I44">
        <v>2</v>
      </c>
      <c r="J44" s="3">
        <f t="shared" si="16"/>
        <v>103</v>
      </c>
      <c r="K44" s="6">
        <v>3</v>
      </c>
      <c r="L44" s="2">
        <f t="shared" si="3"/>
        <v>0</v>
      </c>
      <c r="M44" s="6">
        <v>14</v>
      </c>
      <c r="N44" s="2">
        <f t="shared" si="3"/>
        <v>1</v>
      </c>
      <c r="R44" s="3">
        <f t="shared" si="4"/>
        <v>76.199999999999989</v>
      </c>
      <c r="S44" s="18" t="e">
        <f t="shared" si="5"/>
        <v>#DIV/0!</v>
      </c>
      <c r="T44" s="3">
        <f t="shared" si="6"/>
        <v>355.59999999999997</v>
      </c>
      <c r="U44" s="3">
        <f t="shared" si="15"/>
        <v>35.559999999999995</v>
      </c>
      <c r="V44" s="18">
        <f t="shared" si="7"/>
        <v>0.21428571428571427</v>
      </c>
      <c r="W44" s="18">
        <f t="shared" si="8"/>
        <v>21.428571428571427</v>
      </c>
      <c r="X44" s="12">
        <f t="shared" si="9"/>
        <v>0</v>
      </c>
      <c r="Y44" s="12">
        <f t="shared" si="10"/>
        <v>25.4</v>
      </c>
      <c r="Z44" s="12">
        <f t="shared" si="11"/>
        <v>2.54</v>
      </c>
    </row>
    <row r="45" spans="1:26">
      <c r="A45" s="4">
        <v>42338</v>
      </c>
      <c r="C45">
        <v>-11</v>
      </c>
      <c r="D45">
        <v>-16</v>
      </c>
      <c r="E45" s="3">
        <f t="shared" si="1"/>
        <v>-13.5</v>
      </c>
      <c r="F45" s="3">
        <f t="shared" si="14"/>
        <v>7</v>
      </c>
      <c r="G45" s="3">
        <f t="shared" si="12"/>
        <v>0</v>
      </c>
      <c r="H45" s="3">
        <f t="shared" si="13"/>
        <v>14.599999999999996</v>
      </c>
      <c r="I45">
        <v>1</v>
      </c>
      <c r="J45" s="3">
        <f t="shared" si="16"/>
        <v>104</v>
      </c>
      <c r="K45" s="6">
        <v>3.1</v>
      </c>
      <c r="L45" s="2">
        <f t="shared" si="3"/>
        <v>0.10000000000000009</v>
      </c>
      <c r="M45" s="6">
        <v>17</v>
      </c>
      <c r="N45" s="2">
        <f t="shared" si="3"/>
        <v>3</v>
      </c>
      <c r="R45" s="3">
        <f t="shared" si="4"/>
        <v>78.739999999999995</v>
      </c>
      <c r="S45" s="18" t="e">
        <f t="shared" si="5"/>
        <v>#DIV/0!</v>
      </c>
      <c r="T45" s="3">
        <f t="shared" si="6"/>
        <v>431.79999999999995</v>
      </c>
      <c r="U45" s="3">
        <f t="shared" si="15"/>
        <v>43.179999999999993</v>
      </c>
      <c r="V45" s="18">
        <f t="shared" si="7"/>
        <v>0.18235294117647061</v>
      </c>
      <c r="W45" s="18">
        <f t="shared" si="8"/>
        <v>18.235294117647062</v>
      </c>
      <c r="X45" s="12">
        <f t="shared" si="9"/>
        <v>2.5400000000000023</v>
      </c>
      <c r="Y45" s="12">
        <f t="shared" si="10"/>
        <v>76.199999999999989</v>
      </c>
      <c r="Z45" s="12">
        <f t="shared" si="11"/>
        <v>7.6199999999999992</v>
      </c>
    </row>
    <row r="46" spans="1:26">
      <c r="A46" s="4">
        <v>42339</v>
      </c>
      <c r="C46">
        <v>-4</v>
      </c>
      <c r="D46">
        <v>-15</v>
      </c>
      <c r="E46" s="3">
        <f t="shared" si="1"/>
        <v>-9.5</v>
      </c>
      <c r="F46" s="3">
        <f t="shared" si="14"/>
        <v>12</v>
      </c>
      <c r="G46" s="3">
        <f t="shared" si="12"/>
        <v>0</v>
      </c>
      <c r="H46" s="3">
        <f t="shared" si="13"/>
        <v>14.599999999999996</v>
      </c>
      <c r="I46">
        <v>0</v>
      </c>
      <c r="J46" s="3">
        <f t="shared" si="16"/>
        <v>104</v>
      </c>
      <c r="K46" s="6">
        <v>3.2</v>
      </c>
      <c r="L46" s="2">
        <f t="shared" si="3"/>
        <v>0.10000000000000009</v>
      </c>
      <c r="M46" s="6">
        <v>17</v>
      </c>
      <c r="N46" s="2">
        <f t="shared" si="3"/>
        <v>0</v>
      </c>
      <c r="R46" s="3">
        <f t="shared" si="4"/>
        <v>81.28</v>
      </c>
      <c r="S46" s="18" t="e">
        <f t="shared" si="5"/>
        <v>#DIV/0!</v>
      </c>
      <c r="T46" s="3">
        <f t="shared" si="6"/>
        <v>431.79999999999995</v>
      </c>
      <c r="U46" s="3">
        <f t="shared" si="15"/>
        <v>43.179999999999993</v>
      </c>
      <c r="V46" s="18">
        <f t="shared" si="7"/>
        <v>0.18823529411764706</v>
      </c>
      <c r="W46" s="18">
        <f t="shared" si="8"/>
        <v>18.823529411764707</v>
      </c>
      <c r="X46" s="12">
        <f t="shared" si="9"/>
        <v>2.5400000000000023</v>
      </c>
      <c r="Y46" s="12">
        <f t="shared" si="10"/>
        <v>0</v>
      </c>
      <c r="Z46" s="12">
        <f t="shared" si="11"/>
        <v>0</v>
      </c>
    </row>
    <row r="47" spans="1:26">
      <c r="A47" s="4">
        <v>42340</v>
      </c>
      <c r="C47">
        <v>-2</v>
      </c>
      <c r="D47">
        <v>-5</v>
      </c>
      <c r="E47" s="3">
        <f t="shared" si="1"/>
        <v>-3.5</v>
      </c>
      <c r="F47" s="3">
        <f t="shared" si="14"/>
        <v>13</v>
      </c>
      <c r="G47" s="3">
        <f t="shared" si="12"/>
        <v>0</v>
      </c>
      <c r="H47" s="3">
        <f t="shared" si="13"/>
        <v>14.599999999999996</v>
      </c>
      <c r="I47">
        <v>0</v>
      </c>
      <c r="J47" s="3">
        <f t="shared" si="16"/>
        <v>104</v>
      </c>
      <c r="K47" s="6">
        <v>3.3</v>
      </c>
      <c r="L47" s="2">
        <f t="shared" si="3"/>
        <v>9.9999999999999645E-2</v>
      </c>
      <c r="M47" s="6">
        <v>16</v>
      </c>
      <c r="N47" s="2">
        <f t="shared" si="3"/>
        <v>-1</v>
      </c>
      <c r="R47" s="3">
        <f t="shared" si="4"/>
        <v>83.82</v>
      </c>
      <c r="S47" s="18" t="e">
        <f t="shared" si="5"/>
        <v>#DIV/0!</v>
      </c>
      <c r="T47" s="3">
        <f t="shared" si="6"/>
        <v>406.4</v>
      </c>
      <c r="U47" s="3">
        <f t="shared" si="15"/>
        <v>40.64</v>
      </c>
      <c r="V47" s="18">
        <f t="shared" si="7"/>
        <v>0.20624999999999999</v>
      </c>
      <c r="W47" s="18">
        <f t="shared" si="8"/>
        <v>20.625</v>
      </c>
      <c r="X47" s="12">
        <f t="shared" si="9"/>
        <v>2.5399999999999907</v>
      </c>
      <c r="Y47" s="12">
        <f t="shared" si="10"/>
        <v>-25.4</v>
      </c>
      <c r="Z47" s="12">
        <f t="shared" si="11"/>
        <v>-2.54</v>
      </c>
    </row>
    <row r="48" spans="1:26">
      <c r="A48" s="4">
        <v>42341</v>
      </c>
      <c r="C48">
        <v>2</v>
      </c>
      <c r="D48">
        <v>-10</v>
      </c>
      <c r="E48" s="3">
        <f t="shared" si="1"/>
        <v>-4</v>
      </c>
      <c r="F48" s="3">
        <f t="shared" si="14"/>
        <v>7</v>
      </c>
      <c r="G48" s="3">
        <f t="shared" si="12"/>
        <v>2</v>
      </c>
      <c r="H48" s="3">
        <f t="shared" si="13"/>
        <v>14.799999999999995</v>
      </c>
      <c r="I48">
        <v>0</v>
      </c>
      <c r="J48" s="3">
        <f t="shared" si="16"/>
        <v>104</v>
      </c>
      <c r="K48" s="6">
        <v>3.3</v>
      </c>
      <c r="L48" s="2">
        <f t="shared" si="3"/>
        <v>0</v>
      </c>
      <c r="M48" s="6">
        <v>16</v>
      </c>
      <c r="N48" s="2">
        <f t="shared" si="3"/>
        <v>0</v>
      </c>
      <c r="R48" s="3">
        <f t="shared" si="4"/>
        <v>83.82</v>
      </c>
      <c r="S48" s="18" t="e">
        <f t="shared" si="5"/>
        <v>#DIV/0!</v>
      </c>
      <c r="T48" s="3">
        <f t="shared" si="6"/>
        <v>406.4</v>
      </c>
      <c r="U48" s="3">
        <f t="shared" si="15"/>
        <v>40.64</v>
      </c>
      <c r="V48" s="18">
        <f t="shared" si="7"/>
        <v>0.20624999999999999</v>
      </c>
      <c r="W48" s="18">
        <f t="shared" si="8"/>
        <v>20.625</v>
      </c>
      <c r="X48" s="12">
        <f t="shared" si="9"/>
        <v>0</v>
      </c>
      <c r="Y48" s="12">
        <f t="shared" si="10"/>
        <v>0</v>
      </c>
      <c r="Z48" s="12">
        <f t="shared" si="11"/>
        <v>0</v>
      </c>
    </row>
    <row r="49" spans="1:26">
      <c r="A49" s="4">
        <v>42342</v>
      </c>
      <c r="C49">
        <v>8</v>
      </c>
      <c r="D49">
        <v>-10</v>
      </c>
      <c r="E49" s="3">
        <f t="shared" si="1"/>
        <v>-1</v>
      </c>
      <c r="F49" s="3">
        <f t="shared" si="14"/>
        <v>18</v>
      </c>
      <c r="G49" s="3">
        <f t="shared" si="12"/>
        <v>8</v>
      </c>
      <c r="H49" s="3">
        <f t="shared" si="13"/>
        <v>15.599999999999996</v>
      </c>
      <c r="I49">
        <v>0</v>
      </c>
      <c r="J49" s="3">
        <f t="shared" si="16"/>
        <v>104</v>
      </c>
      <c r="K49" s="6">
        <v>3.3</v>
      </c>
      <c r="L49" s="2">
        <f t="shared" si="3"/>
        <v>0</v>
      </c>
      <c r="M49" s="6">
        <v>15</v>
      </c>
      <c r="N49" s="2">
        <f t="shared" si="3"/>
        <v>-1</v>
      </c>
      <c r="R49" s="3">
        <f t="shared" si="4"/>
        <v>83.82</v>
      </c>
      <c r="S49" s="18" t="e">
        <f t="shared" si="5"/>
        <v>#DIV/0!</v>
      </c>
      <c r="T49" s="3">
        <f t="shared" si="6"/>
        <v>381</v>
      </c>
      <c r="U49" s="3">
        <f t="shared" si="15"/>
        <v>38.1</v>
      </c>
      <c r="V49" s="18">
        <f t="shared" si="7"/>
        <v>0.22</v>
      </c>
      <c r="W49" s="18">
        <f t="shared" si="8"/>
        <v>22</v>
      </c>
      <c r="X49" s="12">
        <f t="shared" si="9"/>
        <v>0</v>
      </c>
      <c r="Y49" s="12">
        <f t="shared" si="10"/>
        <v>-25.4</v>
      </c>
      <c r="Z49" s="12">
        <f t="shared" si="11"/>
        <v>-2.54</v>
      </c>
    </row>
    <row r="50" spans="1:26">
      <c r="A50" s="4">
        <v>42343</v>
      </c>
      <c r="C50">
        <v>-1</v>
      </c>
      <c r="D50">
        <v>-9</v>
      </c>
      <c r="E50" s="3">
        <f t="shared" si="1"/>
        <v>-5</v>
      </c>
      <c r="F50" s="3">
        <f t="shared" si="14"/>
        <v>9</v>
      </c>
      <c r="G50" s="3">
        <f t="shared" si="12"/>
        <v>0</v>
      </c>
      <c r="H50" s="3">
        <f t="shared" si="13"/>
        <v>15.599999999999996</v>
      </c>
      <c r="I50">
        <v>0</v>
      </c>
      <c r="J50" s="3">
        <f t="shared" si="16"/>
        <v>104</v>
      </c>
      <c r="K50" s="6">
        <v>3.3</v>
      </c>
      <c r="L50" s="2">
        <f t="shared" si="3"/>
        <v>0</v>
      </c>
      <c r="M50" s="6">
        <v>15</v>
      </c>
      <c r="N50" s="2">
        <f t="shared" si="3"/>
        <v>0</v>
      </c>
      <c r="R50" s="3">
        <f t="shared" si="4"/>
        <v>83.82</v>
      </c>
      <c r="S50" s="18" t="e">
        <f t="shared" si="5"/>
        <v>#DIV/0!</v>
      </c>
      <c r="T50" s="3">
        <f t="shared" si="6"/>
        <v>381</v>
      </c>
      <c r="U50" s="3">
        <f t="shared" si="15"/>
        <v>38.1</v>
      </c>
      <c r="V50" s="18">
        <f t="shared" si="7"/>
        <v>0.22</v>
      </c>
      <c r="W50" s="18">
        <f t="shared" si="8"/>
        <v>22</v>
      </c>
      <c r="X50" s="12">
        <f t="shared" si="9"/>
        <v>0</v>
      </c>
      <c r="Y50" s="12">
        <f t="shared" si="10"/>
        <v>0</v>
      </c>
      <c r="Z50" s="12">
        <f t="shared" si="11"/>
        <v>0</v>
      </c>
    </row>
    <row r="51" spans="1:26">
      <c r="A51" s="4">
        <v>42344</v>
      </c>
      <c r="C51">
        <v>6</v>
      </c>
      <c r="D51">
        <v>-11</v>
      </c>
      <c r="E51" s="3">
        <f t="shared" si="1"/>
        <v>-2.5</v>
      </c>
      <c r="F51" s="3">
        <f t="shared" si="14"/>
        <v>15</v>
      </c>
      <c r="G51" s="3">
        <f t="shared" si="12"/>
        <v>6</v>
      </c>
      <c r="H51" s="3">
        <f t="shared" si="13"/>
        <v>16.199999999999996</v>
      </c>
      <c r="I51">
        <v>0</v>
      </c>
      <c r="J51" s="3">
        <f t="shared" si="16"/>
        <v>104</v>
      </c>
      <c r="K51" s="6">
        <v>3.3</v>
      </c>
      <c r="L51" s="2">
        <f t="shared" si="3"/>
        <v>0</v>
      </c>
      <c r="M51" s="6">
        <v>15</v>
      </c>
      <c r="N51" s="2">
        <f t="shared" si="3"/>
        <v>0</v>
      </c>
      <c r="R51" s="3">
        <f t="shared" si="4"/>
        <v>83.82</v>
      </c>
      <c r="S51" s="18" t="e">
        <f t="shared" si="5"/>
        <v>#DIV/0!</v>
      </c>
      <c r="T51" s="3">
        <f t="shared" si="6"/>
        <v>381</v>
      </c>
      <c r="U51" s="3">
        <f t="shared" si="15"/>
        <v>38.1</v>
      </c>
      <c r="V51" s="18">
        <f t="shared" si="7"/>
        <v>0.22</v>
      </c>
      <c r="W51" s="18">
        <f t="shared" si="8"/>
        <v>22</v>
      </c>
      <c r="X51" s="12">
        <f t="shared" si="9"/>
        <v>0</v>
      </c>
      <c r="Y51" s="12">
        <f t="shared" si="10"/>
        <v>0</v>
      </c>
      <c r="Z51" s="12">
        <f t="shared" si="11"/>
        <v>0</v>
      </c>
    </row>
    <row r="52" spans="1:26">
      <c r="A52" s="4">
        <v>42345</v>
      </c>
      <c r="C52">
        <v>4</v>
      </c>
      <c r="D52">
        <v>-3</v>
      </c>
      <c r="E52" s="3">
        <f t="shared" si="1"/>
        <v>0.5</v>
      </c>
      <c r="F52" s="3">
        <f t="shared" si="14"/>
        <v>15</v>
      </c>
      <c r="G52" s="3">
        <f t="shared" si="12"/>
        <v>4</v>
      </c>
      <c r="H52" s="3">
        <f t="shared" si="13"/>
        <v>16.599999999999994</v>
      </c>
      <c r="I52">
        <v>0</v>
      </c>
      <c r="J52" s="3">
        <f t="shared" si="16"/>
        <v>104</v>
      </c>
      <c r="K52" s="6">
        <v>3.3</v>
      </c>
      <c r="L52" s="2">
        <f t="shared" si="3"/>
        <v>0</v>
      </c>
      <c r="M52" s="6">
        <v>15</v>
      </c>
      <c r="N52" s="2">
        <f t="shared" si="3"/>
        <v>0</v>
      </c>
      <c r="R52" s="3">
        <f t="shared" si="4"/>
        <v>83.82</v>
      </c>
      <c r="S52" s="18" t="e">
        <f t="shared" si="5"/>
        <v>#DIV/0!</v>
      </c>
      <c r="T52" s="3">
        <f t="shared" si="6"/>
        <v>381</v>
      </c>
      <c r="U52" s="3">
        <f t="shared" si="15"/>
        <v>38.1</v>
      </c>
      <c r="V52" s="18">
        <f t="shared" si="7"/>
        <v>0.22</v>
      </c>
      <c r="W52" s="18">
        <f t="shared" si="8"/>
        <v>22</v>
      </c>
      <c r="X52" s="12">
        <f t="shared" si="9"/>
        <v>0</v>
      </c>
      <c r="Y52" s="12">
        <f t="shared" si="10"/>
        <v>0</v>
      </c>
      <c r="Z52" s="12">
        <f t="shared" si="11"/>
        <v>0</v>
      </c>
    </row>
    <row r="53" spans="1:26" ht="15.75">
      <c r="A53" s="4">
        <v>42346</v>
      </c>
      <c r="C53">
        <v>0</v>
      </c>
      <c r="D53">
        <v>-3</v>
      </c>
      <c r="E53" s="3">
        <f t="shared" si="1"/>
        <v>-1.5</v>
      </c>
      <c r="F53" s="3">
        <f t="shared" si="14"/>
        <v>3</v>
      </c>
      <c r="G53" s="3">
        <f t="shared" si="12"/>
        <v>0</v>
      </c>
      <c r="H53" s="3">
        <f t="shared" si="13"/>
        <v>16.599999999999994</v>
      </c>
      <c r="I53">
        <v>2</v>
      </c>
      <c r="J53" s="3">
        <f t="shared" si="16"/>
        <v>106</v>
      </c>
      <c r="K53" s="6">
        <v>3.3</v>
      </c>
      <c r="L53" s="2">
        <f t="shared" si="3"/>
        <v>0</v>
      </c>
      <c r="M53" s="6">
        <v>14</v>
      </c>
      <c r="N53" s="2">
        <f t="shared" si="3"/>
        <v>-1</v>
      </c>
      <c r="Q53" s="5" t="s">
        <v>19</v>
      </c>
      <c r="R53" s="3">
        <f t="shared" si="4"/>
        <v>83.82</v>
      </c>
      <c r="S53" s="18" t="e">
        <f t="shared" si="5"/>
        <v>#DIV/0!</v>
      </c>
      <c r="T53" s="3">
        <f t="shared" si="6"/>
        <v>355.59999999999997</v>
      </c>
      <c r="U53" s="3">
        <f t="shared" si="15"/>
        <v>35.559999999999995</v>
      </c>
      <c r="V53" s="18">
        <f t="shared" si="7"/>
        <v>0.23571428571428571</v>
      </c>
      <c r="W53" s="18">
        <f t="shared" si="8"/>
        <v>23.571428571428569</v>
      </c>
      <c r="X53" s="12">
        <f t="shared" si="9"/>
        <v>0</v>
      </c>
      <c r="Y53" s="12">
        <f t="shared" si="10"/>
        <v>-25.4</v>
      </c>
      <c r="Z53" s="12">
        <f t="shared" si="11"/>
        <v>-2.54</v>
      </c>
    </row>
    <row r="54" spans="1:26" ht="15.75">
      <c r="A54" s="4">
        <v>42347</v>
      </c>
      <c r="C54">
        <v>5</v>
      </c>
      <c r="D54">
        <v>-1</v>
      </c>
      <c r="E54" s="3">
        <f t="shared" si="1"/>
        <v>2</v>
      </c>
      <c r="F54" s="3">
        <f t="shared" si="14"/>
        <v>8</v>
      </c>
      <c r="G54" s="3">
        <f t="shared" si="12"/>
        <v>5</v>
      </c>
      <c r="H54" s="3">
        <f t="shared" si="13"/>
        <v>17.099999999999994</v>
      </c>
      <c r="I54">
        <v>0</v>
      </c>
      <c r="J54" s="3">
        <f t="shared" si="16"/>
        <v>106</v>
      </c>
      <c r="K54" s="6">
        <v>3.3</v>
      </c>
      <c r="L54" s="2">
        <f t="shared" si="3"/>
        <v>0</v>
      </c>
      <c r="M54" s="6">
        <v>14</v>
      </c>
      <c r="N54" s="2">
        <f t="shared" si="3"/>
        <v>0</v>
      </c>
      <c r="Q54" s="5" t="s">
        <v>19</v>
      </c>
      <c r="R54" s="3">
        <f t="shared" si="4"/>
        <v>83.82</v>
      </c>
      <c r="S54" s="18" t="e">
        <f t="shared" si="5"/>
        <v>#DIV/0!</v>
      </c>
      <c r="T54" s="3">
        <f t="shared" si="6"/>
        <v>355.59999999999997</v>
      </c>
      <c r="U54" s="3">
        <f t="shared" si="15"/>
        <v>35.559999999999995</v>
      </c>
      <c r="V54" s="18">
        <f t="shared" si="7"/>
        <v>0.23571428571428571</v>
      </c>
      <c r="W54" s="18">
        <f t="shared" si="8"/>
        <v>23.571428571428569</v>
      </c>
      <c r="X54" s="12">
        <f t="shared" si="9"/>
        <v>0</v>
      </c>
      <c r="Y54" s="12">
        <f t="shared" si="10"/>
        <v>0</v>
      </c>
      <c r="Z54" s="12">
        <f t="shared" si="11"/>
        <v>0</v>
      </c>
    </row>
    <row r="55" spans="1:26" ht="15.75">
      <c r="A55" s="4">
        <v>42348</v>
      </c>
      <c r="C55">
        <v>3</v>
      </c>
      <c r="D55">
        <v>-4</v>
      </c>
      <c r="E55" s="3">
        <f t="shared" si="1"/>
        <v>-0.5</v>
      </c>
      <c r="F55" s="3">
        <f t="shared" si="14"/>
        <v>4</v>
      </c>
      <c r="G55" s="3">
        <f t="shared" si="12"/>
        <v>3</v>
      </c>
      <c r="H55" s="3">
        <f t="shared" si="13"/>
        <v>17.399999999999995</v>
      </c>
      <c r="I55">
        <v>0</v>
      </c>
      <c r="J55" s="3">
        <f t="shared" si="16"/>
        <v>106</v>
      </c>
      <c r="K55" s="6">
        <v>3.3</v>
      </c>
      <c r="L55" s="2">
        <f t="shared" si="3"/>
        <v>0</v>
      </c>
      <c r="M55" s="6">
        <v>14</v>
      </c>
      <c r="N55" s="2">
        <f t="shared" si="3"/>
        <v>0</v>
      </c>
      <c r="Q55" s="5" t="s">
        <v>19</v>
      </c>
      <c r="R55" s="3">
        <f t="shared" si="4"/>
        <v>83.82</v>
      </c>
      <c r="S55" s="18" t="e">
        <f t="shared" si="5"/>
        <v>#DIV/0!</v>
      </c>
      <c r="T55" s="3">
        <f t="shared" si="6"/>
        <v>355.59999999999997</v>
      </c>
      <c r="U55" s="3">
        <f t="shared" si="15"/>
        <v>35.559999999999995</v>
      </c>
      <c r="V55" s="18">
        <f t="shared" si="7"/>
        <v>0.23571428571428571</v>
      </c>
      <c r="W55" s="18">
        <f t="shared" si="8"/>
        <v>23.571428571428569</v>
      </c>
      <c r="X55" s="12">
        <f t="shared" si="9"/>
        <v>0</v>
      </c>
      <c r="Y55" s="12">
        <f t="shared" si="10"/>
        <v>0</v>
      </c>
      <c r="Z55" s="12">
        <f t="shared" si="11"/>
        <v>0</v>
      </c>
    </row>
    <row r="56" spans="1:26" ht="15.75">
      <c r="A56" s="4">
        <v>42349</v>
      </c>
      <c r="C56">
        <v>2</v>
      </c>
      <c r="D56">
        <v>-9</v>
      </c>
      <c r="E56" s="3">
        <f t="shared" si="1"/>
        <v>-3.5</v>
      </c>
      <c r="F56" s="3">
        <f t="shared" si="14"/>
        <v>6</v>
      </c>
      <c r="G56" s="3">
        <f t="shared" si="12"/>
        <v>2</v>
      </c>
      <c r="H56" s="3">
        <f t="shared" si="13"/>
        <v>17.599999999999994</v>
      </c>
      <c r="I56">
        <v>5</v>
      </c>
      <c r="J56" s="3">
        <f t="shared" si="16"/>
        <v>111</v>
      </c>
      <c r="K56" s="6">
        <v>3.3</v>
      </c>
      <c r="L56" s="2">
        <f t="shared" si="3"/>
        <v>0</v>
      </c>
      <c r="M56" s="6">
        <v>14</v>
      </c>
      <c r="N56" s="2">
        <f t="shared" si="3"/>
        <v>0</v>
      </c>
      <c r="Q56" s="5" t="s">
        <v>19</v>
      </c>
      <c r="R56" s="3">
        <f t="shared" si="4"/>
        <v>83.82</v>
      </c>
      <c r="S56" s="18" t="e">
        <f t="shared" si="5"/>
        <v>#DIV/0!</v>
      </c>
      <c r="T56" s="3">
        <f t="shared" si="6"/>
        <v>355.59999999999997</v>
      </c>
      <c r="U56" s="3">
        <f t="shared" si="15"/>
        <v>35.559999999999995</v>
      </c>
      <c r="V56" s="18">
        <f t="shared" si="7"/>
        <v>0.23571428571428571</v>
      </c>
      <c r="W56" s="18">
        <f t="shared" si="8"/>
        <v>23.571428571428569</v>
      </c>
      <c r="X56" s="12">
        <f t="shared" si="9"/>
        <v>0</v>
      </c>
      <c r="Y56" s="12">
        <f t="shared" si="10"/>
        <v>0</v>
      </c>
      <c r="Z56" s="12">
        <f t="shared" si="11"/>
        <v>0</v>
      </c>
    </row>
    <row r="57" spans="1:26" ht="15.75">
      <c r="A57" s="4">
        <v>42350</v>
      </c>
      <c r="C57">
        <v>-6</v>
      </c>
      <c r="D57">
        <v>-13</v>
      </c>
      <c r="E57" s="3">
        <f t="shared" si="1"/>
        <v>-9.5</v>
      </c>
      <c r="F57" s="3">
        <f t="shared" si="14"/>
        <v>3</v>
      </c>
      <c r="G57" s="3">
        <f t="shared" si="12"/>
        <v>0</v>
      </c>
      <c r="H57" s="3">
        <f t="shared" si="13"/>
        <v>17.599999999999994</v>
      </c>
      <c r="I57">
        <v>6</v>
      </c>
      <c r="J57" s="3">
        <f t="shared" si="16"/>
        <v>117</v>
      </c>
      <c r="K57" s="6">
        <v>3.4</v>
      </c>
      <c r="L57" s="2">
        <f t="shared" si="3"/>
        <v>0.10000000000000009</v>
      </c>
      <c r="M57" s="6">
        <v>16</v>
      </c>
      <c r="N57" s="2">
        <f t="shared" si="3"/>
        <v>2</v>
      </c>
      <c r="Q57" s="5" t="s">
        <v>19</v>
      </c>
      <c r="R57" s="3">
        <f t="shared" si="4"/>
        <v>86.36</v>
      </c>
      <c r="S57" s="18" t="e">
        <f t="shared" si="5"/>
        <v>#DIV/0!</v>
      </c>
      <c r="T57" s="3">
        <f t="shared" si="6"/>
        <v>406.4</v>
      </c>
      <c r="U57" s="3">
        <f t="shared" si="15"/>
        <v>40.64</v>
      </c>
      <c r="V57" s="18">
        <f t="shared" si="7"/>
        <v>0.21249999999999999</v>
      </c>
      <c r="W57" s="18">
        <f t="shared" si="8"/>
        <v>21.25</v>
      </c>
      <c r="X57" s="12">
        <f t="shared" si="9"/>
        <v>2.5400000000000023</v>
      </c>
      <c r="Y57" s="12">
        <f t="shared" si="10"/>
        <v>50.8</v>
      </c>
      <c r="Z57" s="12">
        <f t="shared" si="11"/>
        <v>5.08</v>
      </c>
    </row>
    <row r="58" spans="1:26" ht="15.75">
      <c r="A58" s="4">
        <v>42351</v>
      </c>
      <c r="C58">
        <v>2</v>
      </c>
      <c r="D58">
        <v>-14</v>
      </c>
      <c r="E58" s="3">
        <f t="shared" si="1"/>
        <v>-6</v>
      </c>
      <c r="F58" s="3">
        <f t="shared" si="14"/>
        <v>15</v>
      </c>
      <c r="G58" s="3">
        <f t="shared" si="12"/>
        <v>2</v>
      </c>
      <c r="H58" s="3">
        <f t="shared" si="13"/>
        <v>17.799999999999994</v>
      </c>
      <c r="I58">
        <v>0</v>
      </c>
      <c r="J58" s="3">
        <f t="shared" si="16"/>
        <v>117</v>
      </c>
      <c r="K58" s="6">
        <v>3.6</v>
      </c>
      <c r="L58" s="2">
        <f t="shared" si="3"/>
        <v>0.20000000000000018</v>
      </c>
      <c r="M58" s="6">
        <v>20</v>
      </c>
      <c r="N58" s="2">
        <f t="shared" si="3"/>
        <v>4</v>
      </c>
      <c r="Q58" s="5" t="s">
        <v>19</v>
      </c>
      <c r="R58" s="3">
        <f t="shared" si="4"/>
        <v>91.44</v>
      </c>
      <c r="S58" s="18" t="e">
        <f t="shared" si="5"/>
        <v>#DIV/0!</v>
      </c>
      <c r="T58" s="3">
        <f t="shared" si="6"/>
        <v>508</v>
      </c>
      <c r="U58" s="3">
        <f t="shared" si="15"/>
        <v>50.8</v>
      </c>
      <c r="V58" s="18">
        <f t="shared" si="7"/>
        <v>0.18</v>
      </c>
      <c r="W58" s="18">
        <f t="shared" si="8"/>
        <v>18</v>
      </c>
      <c r="X58" s="12">
        <f t="shared" si="9"/>
        <v>5.0800000000000045</v>
      </c>
      <c r="Y58" s="12">
        <f t="shared" si="10"/>
        <v>101.6</v>
      </c>
      <c r="Z58" s="12">
        <f t="shared" si="11"/>
        <v>10.16</v>
      </c>
    </row>
    <row r="59" spans="1:26" ht="15.75">
      <c r="A59" s="4">
        <v>42352</v>
      </c>
      <c r="C59">
        <v>4</v>
      </c>
      <c r="D59">
        <v>-13</v>
      </c>
      <c r="E59" s="3">
        <f t="shared" si="1"/>
        <v>-4.5</v>
      </c>
      <c r="F59" s="3">
        <f t="shared" si="14"/>
        <v>18</v>
      </c>
      <c r="G59" s="3">
        <f t="shared" si="12"/>
        <v>4</v>
      </c>
      <c r="H59" s="3">
        <f t="shared" si="13"/>
        <v>18.199999999999992</v>
      </c>
      <c r="I59">
        <v>0</v>
      </c>
      <c r="J59" s="3">
        <f t="shared" si="16"/>
        <v>117</v>
      </c>
      <c r="K59" s="6">
        <v>3.6</v>
      </c>
      <c r="L59" s="2">
        <f t="shared" si="3"/>
        <v>0</v>
      </c>
      <c r="M59" s="6">
        <v>18</v>
      </c>
      <c r="N59" s="2">
        <f t="shared" si="3"/>
        <v>-2</v>
      </c>
      <c r="Q59" s="5" t="s">
        <v>19</v>
      </c>
      <c r="R59" s="3">
        <f t="shared" si="4"/>
        <v>91.44</v>
      </c>
      <c r="S59" s="18" t="e">
        <f t="shared" si="5"/>
        <v>#DIV/0!</v>
      </c>
      <c r="T59" s="3">
        <f t="shared" si="6"/>
        <v>457.2</v>
      </c>
      <c r="U59" s="3">
        <f t="shared" si="15"/>
        <v>45.72</v>
      </c>
      <c r="V59" s="18">
        <f t="shared" si="7"/>
        <v>0.2</v>
      </c>
      <c r="W59" s="18">
        <f t="shared" si="8"/>
        <v>20</v>
      </c>
      <c r="X59" s="12">
        <f t="shared" si="9"/>
        <v>0</v>
      </c>
      <c r="Y59" s="12">
        <f t="shared" si="10"/>
        <v>-50.8</v>
      </c>
      <c r="Z59" s="12">
        <f t="shared" si="11"/>
        <v>-5.08</v>
      </c>
    </row>
    <row r="60" spans="1:26" ht="15.75">
      <c r="A60" s="4">
        <v>42353</v>
      </c>
      <c r="C60">
        <v>-10</v>
      </c>
      <c r="D60">
        <v>-15</v>
      </c>
      <c r="E60" s="3">
        <f t="shared" si="1"/>
        <v>-12.5</v>
      </c>
      <c r="F60" s="3">
        <f t="shared" si="14"/>
        <v>3</v>
      </c>
      <c r="G60" s="3">
        <f t="shared" si="12"/>
        <v>0</v>
      </c>
      <c r="H60" s="3">
        <f t="shared" si="13"/>
        <v>18.199999999999992</v>
      </c>
      <c r="I60">
        <v>14</v>
      </c>
      <c r="J60" s="3">
        <f t="shared" si="16"/>
        <v>131</v>
      </c>
      <c r="K60" s="6">
        <v>3.7</v>
      </c>
      <c r="L60" s="2">
        <f t="shared" si="3"/>
        <v>0.10000000000000009</v>
      </c>
      <c r="M60" s="6">
        <v>18</v>
      </c>
      <c r="N60" s="2">
        <f t="shared" si="3"/>
        <v>0</v>
      </c>
      <c r="Q60" s="5" t="s">
        <v>19</v>
      </c>
      <c r="R60" s="3">
        <f t="shared" si="4"/>
        <v>93.98</v>
      </c>
      <c r="S60" s="18" t="e">
        <f t="shared" si="5"/>
        <v>#DIV/0!</v>
      </c>
      <c r="T60" s="3">
        <f t="shared" si="6"/>
        <v>457.2</v>
      </c>
      <c r="U60" s="3">
        <f t="shared" si="15"/>
        <v>45.72</v>
      </c>
      <c r="V60" s="18">
        <f t="shared" si="7"/>
        <v>0.20555555555555557</v>
      </c>
      <c r="W60" s="18">
        <f t="shared" si="8"/>
        <v>20.555555555555557</v>
      </c>
      <c r="X60" s="12">
        <f t="shared" si="9"/>
        <v>2.5400000000000023</v>
      </c>
      <c r="Y60" s="12">
        <f t="shared" si="10"/>
        <v>0</v>
      </c>
      <c r="Z60" s="12">
        <f t="shared" si="11"/>
        <v>0</v>
      </c>
    </row>
    <row r="61" spans="1:26">
      <c r="A61" s="4">
        <v>42354</v>
      </c>
      <c r="C61">
        <v>-8</v>
      </c>
      <c r="D61">
        <v>-16</v>
      </c>
      <c r="E61" s="3">
        <f t="shared" si="1"/>
        <v>-12</v>
      </c>
      <c r="F61" s="3">
        <f t="shared" si="14"/>
        <v>7</v>
      </c>
      <c r="G61" s="3">
        <f t="shared" si="12"/>
        <v>0</v>
      </c>
      <c r="H61" s="3">
        <f t="shared" si="13"/>
        <v>18.199999999999992</v>
      </c>
      <c r="I61">
        <v>0</v>
      </c>
      <c r="J61" s="3">
        <f t="shared" si="16"/>
        <v>131</v>
      </c>
      <c r="K61" s="6">
        <v>4.2</v>
      </c>
      <c r="L61" s="2">
        <f t="shared" si="3"/>
        <v>0.5</v>
      </c>
      <c r="M61" s="6">
        <v>25</v>
      </c>
      <c r="N61" s="2">
        <f t="shared" si="3"/>
        <v>7</v>
      </c>
      <c r="R61" s="3">
        <f t="shared" si="4"/>
        <v>106.67999999999999</v>
      </c>
      <c r="S61" s="18" t="e">
        <f t="shared" si="5"/>
        <v>#DIV/0!</v>
      </c>
      <c r="T61" s="3">
        <f t="shared" si="6"/>
        <v>635</v>
      </c>
      <c r="U61" s="3">
        <f t="shared" si="15"/>
        <v>63.5</v>
      </c>
      <c r="V61" s="18">
        <f t="shared" si="7"/>
        <v>0.16800000000000001</v>
      </c>
      <c r="W61" s="18">
        <f t="shared" si="8"/>
        <v>16.8</v>
      </c>
      <c r="X61" s="12">
        <f t="shared" si="9"/>
        <v>12.7</v>
      </c>
      <c r="Y61" s="12">
        <f t="shared" si="10"/>
        <v>177.79999999999998</v>
      </c>
      <c r="Z61" s="12">
        <f t="shared" si="11"/>
        <v>17.779999999999998</v>
      </c>
    </row>
    <row r="62" spans="1:26">
      <c r="A62" s="4">
        <v>42355</v>
      </c>
      <c r="C62">
        <v>-12</v>
      </c>
      <c r="D62">
        <v>-16</v>
      </c>
      <c r="E62" s="3">
        <f t="shared" si="1"/>
        <v>-14</v>
      </c>
      <c r="F62" s="3">
        <f t="shared" si="14"/>
        <v>4</v>
      </c>
      <c r="G62" s="3">
        <f t="shared" si="12"/>
        <v>0</v>
      </c>
      <c r="H62" s="3">
        <f t="shared" si="13"/>
        <v>18.199999999999992</v>
      </c>
      <c r="I62">
        <v>1</v>
      </c>
      <c r="J62" s="3">
        <f t="shared" si="16"/>
        <v>132</v>
      </c>
      <c r="K62" s="6">
        <v>4.3</v>
      </c>
      <c r="L62" s="2">
        <f t="shared" si="3"/>
        <v>9.9999999999999645E-2</v>
      </c>
      <c r="M62" s="6">
        <v>23</v>
      </c>
      <c r="N62" s="2">
        <f t="shared" si="3"/>
        <v>-2</v>
      </c>
      <c r="R62" s="3">
        <f t="shared" si="4"/>
        <v>109.21999999999998</v>
      </c>
      <c r="S62" s="18" t="e">
        <f t="shared" si="5"/>
        <v>#DIV/0!</v>
      </c>
      <c r="T62" s="3">
        <f t="shared" si="6"/>
        <v>584.19999999999993</v>
      </c>
      <c r="U62" s="3">
        <f t="shared" si="15"/>
        <v>58.419999999999995</v>
      </c>
      <c r="V62" s="18">
        <f t="shared" si="7"/>
        <v>0.18695652173913044</v>
      </c>
      <c r="W62" s="18">
        <f t="shared" si="8"/>
        <v>18.695652173913043</v>
      </c>
      <c r="X62" s="12">
        <f t="shared" si="9"/>
        <v>2.5399999999999907</v>
      </c>
      <c r="Y62" s="12">
        <f t="shared" si="10"/>
        <v>-50.8</v>
      </c>
      <c r="Z62" s="12">
        <f t="shared" si="11"/>
        <v>-5.08</v>
      </c>
    </row>
    <row r="63" spans="1:26">
      <c r="A63" s="4">
        <v>42356</v>
      </c>
      <c r="C63">
        <v>-2</v>
      </c>
      <c r="D63">
        <v>-12</v>
      </c>
      <c r="E63" s="3">
        <f t="shared" si="1"/>
        <v>-7</v>
      </c>
      <c r="F63" s="3">
        <f t="shared" si="14"/>
        <v>14</v>
      </c>
      <c r="G63" s="3">
        <f t="shared" si="12"/>
        <v>0</v>
      </c>
      <c r="H63" s="3">
        <f t="shared" si="13"/>
        <v>18.199999999999992</v>
      </c>
      <c r="I63">
        <v>0</v>
      </c>
      <c r="J63" s="3">
        <f t="shared" si="16"/>
        <v>132</v>
      </c>
      <c r="K63" s="6">
        <v>4.4000000000000004</v>
      </c>
      <c r="L63" s="2">
        <f t="shared" si="3"/>
        <v>0.10000000000000053</v>
      </c>
      <c r="M63" s="6">
        <v>23</v>
      </c>
      <c r="N63" s="2">
        <f t="shared" si="3"/>
        <v>0</v>
      </c>
      <c r="R63" s="3">
        <f t="shared" si="4"/>
        <v>111.76</v>
      </c>
      <c r="S63" s="18" t="e">
        <f t="shared" si="5"/>
        <v>#DIV/0!</v>
      </c>
      <c r="T63" s="3">
        <f t="shared" si="6"/>
        <v>584.19999999999993</v>
      </c>
      <c r="U63" s="3">
        <f t="shared" si="15"/>
        <v>58.419999999999995</v>
      </c>
      <c r="V63" s="18">
        <f t="shared" si="7"/>
        <v>0.19130434782608696</v>
      </c>
      <c r="W63" s="18">
        <f t="shared" si="8"/>
        <v>19.130434782608695</v>
      </c>
      <c r="X63" s="12">
        <f t="shared" si="9"/>
        <v>2.5400000000000134</v>
      </c>
      <c r="Y63" s="12">
        <f t="shared" si="10"/>
        <v>0</v>
      </c>
      <c r="Z63" s="12">
        <f t="shared" si="11"/>
        <v>0</v>
      </c>
    </row>
    <row r="64" spans="1:26">
      <c r="A64" s="4">
        <v>42357</v>
      </c>
      <c r="C64">
        <v>6</v>
      </c>
      <c r="D64">
        <v>-6</v>
      </c>
      <c r="E64" s="3">
        <f t="shared" si="1"/>
        <v>0</v>
      </c>
      <c r="F64" s="3">
        <f t="shared" si="14"/>
        <v>18</v>
      </c>
      <c r="G64" s="3">
        <f t="shared" si="12"/>
        <v>6</v>
      </c>
      <c r="H64" s="3">
        <f t="shared" si="13"/>
        <v>18.799999999999994</v>
      </c>
      <c r="I64">
        <v>0</v>
      </c>
      <c r="J64" s="3">
        <f t="shared" si="16"/>
        <v>132</v>
      </c>
      <c r="K64" s="6">
        <v>4.5999999999999996</v>
      </c>
      <c r="L64" s="2">
        <f t="shared" si="3"/>
        <v>0.19999999999999929</v>
      </c>
      <c r="M64" s="6">
        <v>22</v>
      </c>
      <c r="N64" s="2">
        <f t="shared" si="3"/>
        <v>-1</v>
      </c>
      <c r="R64" s="3">
        <f t="shared" si="4"/>
        <v>116.83999999999999</v>
      </c>
      <c r="S64" s="18" t="e">
        <f t="shared" si="5"/>
        <v>#DIV/0!</v>
      </c>
      <c r="T64" s="3">
        <f t="shared" si="6"/>
        <v>558.79999999999995</v>
      </c>
      <c r="U64" s="3">
        <f t="shared" si="15"/>
        <v>55.879999999999995</v>
      </c>
      <c r="V64" s="18">
        <f t="shared" si="7"/>
        <v>0.20909090909090908</v>
      </c>
      <c r="W64" s="18">
        <f t="shared" si="8"/>
        <v>20.909090909090907</v>
      </c>
      <c r="X64" s="12">
        <f t="shared" si="9"/>
        <v>5.0799999999999814</v>
      </c>
      <c r="Y64" s="12">
        <f t="shared" si="10"/>
        <v>-25.4</v>
      </c>
      <c r="Z64" s="12">
        <f t="shared" si="11"/>
        <v>-2.54</v>
      </c>
    </row>
    <row r="65" spans="1:26">
      <c r="A65" s="4">
        <v>42358</v>
      </c>
      <c r="C65">
        <v>2</v>
      </c>
      <c r="D65">
        <v>-8</v>
      </c>
      <c r="E65" s="3">
        <f t="shared" si="1"/>
        <v>-3</v>
      </c>
      <c r="F65" s="3">
        <f t="shared" si="14"/>
        <v>8</v>
      </c>
      <c r="G65" s="3">
        <f t="shared" si="12"/>
        <v>2</v>
      </c>
      <c r="H65" s="3">
        <f t="shared" si="13"/>
        <v>18.999999999999993</v>
      </c>
      <c r="I65">
        <v>2</v>
      </c>
      <c r="J65" s="3">
        <f t="shared" si="16"/>
        <v>134</v>
      </c>
      <c r="K65" s="6">
        <v>4.5999999999999996</v>
      </c>
      <c r="L65" s="2">
        <f t="shared" si="3"/>
        <v>0</v>
      </c>
      <c r="M65" s="6">
        <v>21</v>
      </c>
      <c r="N65" s="2">
        <f t="shared" si="3"/>
        <v>-1</v>
      </c>
      <c r="R65" s="3">
        <f t="shared" si="4"/>
        <v>116.83999999999999</v>
      </c>
      <c r="S65" s="18" t="e">
        <f t="shared" si="5"/>
        <v>#DIV/0!</v>
      </c>
      <c r="T65" s="3">
        <f t="shared" si="6"/>
        <v>533.4</v>
      </c>
      <c r="U65" s="3">
        <f t="shared" si="15"/>
        <v>53.339999999999996</v>
      </c>
      <c r="V65" s="18">
        <f t="shared" si="7"/>
        <v>0.21904761904761902</v>
      </c>
      <c r="W65" s="18">
        <f t="shared" si="8"/>
        <v>21.904761904761902</v>
      </c>
      <c r="X65" s="12">
        <f t="shared" si="9"/>
        <v>0</v>
      </c>
      <c r="Y65" s="12">
        <f t="shared" si="10"/>
        <v>-25.4</v>
      </c>
      <c r="Z65" s="12">
        <f t="shared" si="11"/>
        <v>-2.54</v>
      </c>
    </row>
    <row r="66" spans="1:26">
      <c r="A66" s="4">
        <v>42359</v>
      </c>
      <c r="C66">
        <v>-5</v>
      </c>
      <c r="D66" s="7">
        <v>-9</v>
      </c>
      <c r="E66" s="3">
        <f t="shared" si="1"/>
        <v>-7</v>
      </c>
      <c r="F66" s="3">
        <f>D66-D65</f>
        <v>-1</v>
      </c>
      <c r="G66" s="3">
        <f>IF(D66&lt;0,0,D66-(IF(D65&lt;0,0,D65)))</f>
        <v>0</v>
      </c>
      <c r="H66" s="3">
        <f t="shared" si="13"/>
        <v>18.999999999999993</v>
      </c>
      <c r="I66">
        <v>2</v>
      </c>
      <c r="J66" s="3">
        <f t="shared" si="16"/>
        <v>136</v>
      </c>
      <c r="K66" s="6">
        <v>4.5999999999999996</v>
      </c>
      <c r="L66" s="2">
        <f t="shared" si="3"/>
        <v>0</v>
      </c>
      <c r="M66" s="6">
        <v>23</v>
      </c>
      <c r="N66" s="2">
        <f t="shared" si="3"/>
        <v>2</v>
      </c>
      <c r="P66" t="s">
        <v>20</v>
      </c>
      <c r="R66" s="3">
        <f t="shared" si="4"/>
        <v>116.83999999999999</v>
      </c>
      <c r="S66" s="18" t="e">
        <f t="shared" si="5"/>
        <v>#DIV/0!</v>
      </c>
      <c r="T66" s="3">
        <f t="shared" si="6"/>
        <v>584.19999999999993</v>
      </c>
      <c r="U66" s="3">
        <f t="shared" si="15"/>
        <v>58.419999999999995</v>
      </c>
      <c r="V66" s="18">
        <f t="shared" si="7"/>
        <v>0.19999999999999998</v>
      </c>
      <c r="W66" s="18">
        <f t="shared" si="8"/>
        <v>20</v>
      </c>
      <c r="X66" s="12">
        <f t="shared" si="9"/>
        <v>0</v>
      </c>
      <c r="Y66" s="12">
        <f t="shared" si="10"/>
        <v>50.8</v>
      </c>
      <c r="Z66" s="12">
        <f t="shared" si="11"/>
        <v>5.08</v>
      </c>
    </row>
    <row r="67" spans="1:26">
      <c r="A67" s="4">
        <v>42360</v>
      </c>
      <c r="C67">
        <v>-4</v>
      </c>
      <c r="D67" s="7">
        <v>-6</v>
      </c>
      <c r="E67" s="3">
        <f t="shared" si="1"/>
        <v>-5</v>
      </c>
      <c r="F67" s="3">
        <f>D67-D66</f>
        <v>3</v>
      </c>
      <c r="G67" s="3">
        <f>IF(C67&lt;0,0,C67-(IF(#REF!&lt;0,0,#REF!)))</f>
        <v>0</v>
      </c>
      <c r="H67" s="3">
        <f t="shared" si="13"/>
        <v>18.999999999999993</v>
      </c>
      <c r="I67">
        <v>11</v>
      </c>
      <c r="J67" s="3">
        <f t="shared" si="16"/>
        <v>147</v>
      </c>
      <c r="K67" s="6">
        <v>4.8</v>
      </c>
      <c r="L67" s="2">
        <f t="shared" si="3"/>
        <v>0.20000000000000018</v>
      </c>
      <c r="M67" s="6">
        <v>24</v>
      </c>
      <c r="N67" s="2">
        <f t="shared" si="3"/>
        <v>1</v>
      </c>
      <c r="R67" s="3">
        <f t="shared" si="4"/>
        <v>121.91999999999999</v>
      </c>
      <c r="S67" s="18" t="e">
        <f t="shared" si="5"/>
        <v>#DIV/0!</v>
      </c>
      <c r="T67" s="3">
        <f t="shared" si="6"/>
        <v>609.59999999999991</v>
      </c>
      <c r="U67" s="3">
        <f t="shared" si="15"/>
        <v>60.959999999999994</v>
      </c>
      <c r="V67" s="18">
        <f t="shared" si="7"/>
        <v>0.19999999999999998</v>
      </c>
      <c r="W67" s="18">
        <f t="shared" si="8"/>
        <v>20</v>
      </c>
      <c r="X67" s="12">
        <f t="shared" si="9"/>
        <v>5.0800000000000045</v>
      </c>
      <c r="Y67" s="12">
        <f t="shared" si="10"/>
        <v>25.4</v>
      </c>
      <c r="Z67" s="12">
        <f t="shared" si="11"/>
        <v>2.54</v>
      </c>
    </row>
    <row r="68" spans="1:26">
      <c r="A68" s="4">
        <v>42361</v>
      </c>
      <c r="C68">
        <v>-9</v>
      </c>
      <c r="D68" s="7">
        <v>-5</v>
      </c>
      <c r="E68" s="3">
        <f t="shared" si="1"/>
        <v>-7</v>
      </c>
      <c r="F68" s="3">
        <f t="shared" si="14"/>
        <v>-3</v>
      </c>
      <c r="G68" s="3">
        <f t="shared" si="12"/>
        <v>0</v>
      </c>
      <c r="H68" s="3">
        <f t="shared" si="13"/>
        <v>18.999999999999993</v>
      </c>
      <c r="I68">
        <v>5</v>
      </c>
      <c r="J68" s="3">
        <f t="shared" si="16"/>
        <v>152</v>
      </c>
      <c r="K68" s="6">
        <v>5.0999999999999996</v>
      </c>
      <c r="L68" s="2">
        <f t="shared" si="3"/>
        <v>0.29999999999999982</v>
      </c>
      <c r="M68" s="6">
        <v>27</v>
      </c>
      <c r="N68" s="2">
        <f t="shared" si="3"/>
        <v>3</v>
      </c>
      <c r="R68" s="3">
        <f t="shared" si="4"/>
        <v>129.54</v>
      </c>
      <c r="S68" s="18" t="e">
        <f t="shared" si="5"/>
        <v>#DIV/0!</v>
      </c>
      <c r="T68" s="3">
        <f t="shared" si="6"/>
        <v>685.8</v>
      </c>
      <c r="U68" s="3">
        <f t="shared" si="15"/>
        <v>68.58</v>
      </c>
      <c r="V68" s="18">
        <f t="shared" si="7"/>
        <v>0.18888888888888888</v>
      </c>
      <c r="W68" s="18">
        <f t="shared" si="8"/>
        <v>18.888888888888889</v>
      </c>
      <c r="X68" s="12">
        <f t="shared" si="9"/>
        <v>7.6199999999999948</v>
      </c>
      <c r="Y68" s="12">
        <f t="shared" si="10"/>
        <v>76.199999999999989</v>
      </c>
      <c r="Z68" s="12">
        <f t="shared" si="11"/>
        <v>7.6199999999999992</v>
      </c>
    </row>
    <row r="69" spans="1:26">
      <c r="A69" s="4">
        <v>42362</v>
      </c>
      <c r="C69">
        <v>-12</v>
      </c>
      <c r="D69" s="7">
        <v>-18</v>
      </c>
      <c r="E69" s="3">
        <f t="shared" ref="E69:E98" si="17">AVERAGE(C69,D69)</f>
        <v>-15</v>
      </c>
      <c r="F69" s="3">
        <f t="shared" si="14"/>
        <v>-7</v>
      </c>
      <c r="G69" s="3">
        <f t="shared" si="12"/>
        <v>0</v>
      </c>
      <c r="H69" s="3">
        <f t="shared" si="13"/>
        <v>18.999999999999993</v>
      </c>
      <c r="I69">
        <v>0</v>
      </c>
      <c r="J69" s="3">
        <f t="shared" ref="J69:J98" si="18">+J68+I69</f>
        <v>152</v>
      </c>
      <c r="K69" s="6">
        <v>5.3</v>
      </c>
      <c r="L69" s="2">
        <f t="shared" ref="L69:L98" si="19">K69-K68</f>
        <v>0.20000000000000018</v>
      </c>
      <c r="M69" s="6">
        <v>30</v>
      </c>
      <c r="N69" s="2">
        <f t="shared" ref="N69:N98" si="20">M69-M68</f>
        <v>3</v>
      </c>
      <c r="R69" s="3">
        <f t="shared" ref="R69:R98" si="21">K69*25.4</f>
        <v>134.61999999999998</v>
      </c>
      <c r="S69" s="18" t="e">
        <f t="shared" ref="S69:S98" si="22">K69/O69</f>
        <v>#DIV/0!</v>
      </c>
      <c r="T69" s="3">
        <f>M69*25.4</f>
        <v>762</v>
      </c>
      <c r="U69" s="3">
        <f t="shared" si="15"/>
        <v>76.2</v>
      </c>
      <c r="V69" s="18">
        <f t="shared" ref="V69:V98" si="23">K69/M69</f>
        <v>0.17666666666666667</v>
      </c>
      <c r="W69" s="18">
        <f t="shared" ref="W69:W98" si="24">V69*100</f>
        <v>17.666666666666668</v>
      </c>
      <c r="X69" s="12">
        <f t="shared" ref="X69:X98" si="25">L69*25.4</f>
        <v>5.0800000000000045</v>
      </c>
      <c r="Y69" s="12">
        <f t="shared" ref="Y69:Y98" si="26">N69*25.4</f>
        <v>76.199999999999989</v>
      </c>
      <c r="Z69" s="12">
        <f t="shared" ref="Z69:Z98" si="27">Y69/10</f>
        <v>7.6199999999999992</v>
      </c>
    </row>
    <row r="70" spans="1:26">
      <c r="A70" s="4">
        <v>42363</v>
      </c>
      <c r="C70">
        <v>-7</v>
      </c>
      <c r="D70" s="7">
        <v>-18</v>
      </c>
      <c r="E70" s="3">
        <f t="shared" si="17"/>
        <v>-12.5</v>
      </c>
      <c r="F70" s="3">
        <f t="shared" si="14"/>
        <v>11</v>
      </c>
      <c r="G70" s="3">
        <f t="shared" ref="G70:G98" si="28">IF(C70&lt;0,0,C70-(IF(D69&lt;0,0,D69)))</f>
        <v>0</v>
      </c>
      <c r="H70" s="3">
        <f t="shared" ref="H70:H98" si="29">+H69+(G70/10)</f>
        <v>18.999999999999993</v>
      </c>
      <c r="I70">
        <v>2</v>
      </c>
      <c r="J70" s="3">
        <f t="shared" si="18"/>
        <v>154</v>
      </c>
      <c r="K70" s="6">
        <v>5.3</v>
      </c>
      <c r="L70" s="2">
        <f t="shared" si="19"/>
        <v>0</v>
      </c>
      <c r="M70" s="6">
        <v>27</v>
      </c>
      <c r="N70" s="2">
        <f t="shared" si="20"/>
        <v>-3</v>
      </c>
      <c r="R70" s="3">
        <f t="shared" si="21"/>
        <v>134.61999999999998</v>
      </c>
      <c r="S70" s="18" t="e">
        <f t="shared" si="22"/>
        <v>#DIV/0!</v>
      </c>
      <c r="T70" s="3">
        <f>M70*25.4</f>
        <v>685.8</v>
      </c>
      <c r="U70" s="3">
        <f t="shared" si="15"/>
        <v>68.58</v>
      </c>
      <c r="V70" s="18">
        <f t="shared" si="23"/>
        <v>0.1962962962962963</v>
      </c>
      <c r="W70" s="18">
        <f t="shared" si="24"/>
        <v>19.62962962962963</v>
      </c>
      <c r="X70" s="12">
        <f t="shared" si="25"/>
        <v>0</v>
      </c>
      <c r="Y70" s="12">
        <f t="shared" si="26"/>
        <v>-76.199999999999989</v>
      </c>
      <c r="Z70" s="12">
        <f t="shared" si="27"/>
        <v>-7.6199999999999992</v>
      </c>
    </row>
    <row r="71" spans="1:26">
      <c r="A71" s="4">
        <v>42364</v>
      </c>
      <c r="C71">
        <v>-13</v>
      </c>
      <c r="D71" s="7">
        <v>-27</v>
      </c>
      <c r="E71" s="3">
        <f t="shared" si="17"/>
        <v>-20</v>
      </c>
      <c r="F71" s="3">
        <f t="shared" si="14"/>
        <v>5</v>
      </c>
      <c r="G71" s="3">
        <f t="shared" si="28"/>
        <v>0</v>
      </c>
      <c r="H71" s="3">
        <f t="shared" si="29"/>
        <v>18.999999999999993</v>
      </c>
      <c r="I71">
        <v>1</v>
      </c>
      <c r="J71" s="3">
        <f t="shared" si="18"/>
        <v>155</v>
      </c>
      <c r="K71" s="6">
        <v>5.4</v>
      </c>
      <c r="L71" s="2">
        <f t="shared" si="19"/>
        <v>0.10000000000000053</v>
      </c>
      <c r="M71" s="6">
        <v>27</v>
      </c>
      <c r="N71" s="2">
        <f t="shared" si="20"/>
        <v>0</v>
      </c>
      <c r="R71" s="3">
        <f t="shared" si="21"/>
        <v>137.16</v>
      </c>
      <c r="S71" s="18" t="e">
        <f t="shared" si="22"/>
        <v>#DIV/0!</v>
      </c>
      <c r="T71" s="3">
        <f t="shared" ref="T71:T98" si="30">M71*25.4</f>
        <v>685.8</v>
      </c>
      <c r="U71" s="3">
        <f t="shared" si="15"/>
        <v>68.58</v>
      </c>
      <c r="V71" s="18">
        <f t="shared" si="23"/>
        <v>0.2</v>
      </c>
      <c r="W71" s="18">
        <f t="shared" si="24"/>
        <v>20</v>
      </c>
      <c r="X71" s="12">
        <f t="shared" si="25"/>
        <v>2.5400000000000134</v>
      </c>
      <c r="Y71" s="12">
        <f t="shared" si="26"/>
        <v>0</v>
      </c>
      <c r="Z71" s="12">
        <f t="shared" si="27"/>
        <v>0</v>
      </c>
    </row>
    <row r="72" spans="1:26">
      <c r="A72" s="4">
        <v>42365</v>
      </c>
      <c r="C72">
        <v>-3</v>
      </c>
      <c r="D72" s="7">
        <v>-27</v>
      </c>
      <c r="E72" s="3">
        <f t="shared" si="17"/>
        <v>-15</v>
      </c>
      <c r="F72" s="3">
        <f t="shared" ref="F72:F98" si="31">C72-D71</f>
        <v>24</v>
      </c>
      <c r="G72" s="3">
        <f t="shared" si="28"/>
        <v>0</v>
      </c>
      <c r="H72" s="3">
        <f t="shared" si="29"/>
        <v>18.999999999999993</v>
      </c>
      <c r="I72">
        <v>1</v>
      </c>
      <c r="J72" s="3">
        <f t="shared" si="18"/>
        <v>156</v>
      </c>
      <c r="K72" s="6">
        <v>5.4</v>
      </c>
      <c r="L72" s="2">
        <f t="shared" si="19"/>
        <v>0</v>
      </c>
      <c r="M72" s="6">
        <v>26</v>
      </c>
      <c r="N72" s="2">
        <f t="shared" si="20"/>
        <v>-1</v>
      </c>
      <c r="R72" s="3">
        <f t="shared" si="21"/>
        <v>137.16</v>
      </c>
      <c r="S72" s="18" t="e">
        <f t="shared" si="22"/>
        <v>#DIV/0!</v>
      </c>
      <c r="T72" s="3">
        <f t="shared" si="30"/>
        <v>660.4</v>
      </c>
      <c r="U72" s="3">
        <f t="shared" si="15"/>
        <v>66.039999999999992</v>
      </c>
      <c r="V72" s="18">
        <f t="shared" si="23"/>
        <v>0.2076923076923077</v>
      </c>
      <c r="W72" s="18">
        <f t="shared" si="24"/>
        <v>20.76923076923077</v>
      </c>
      <c r="X72" s="12">
        <f t="shared" si="25"/>
        <v>0</v>
      </c>
      <c r="Y72" s="12">
        <f t="shared" si="26"/>
        <v>-25.4</v>
      </c>
      <c r="Z72" s="12">
        <f t="shared" si="27"/>
        <v>-2.54</v>
      </c>
    </row>
    <row r="73" spans="1:26">
      <c r="A73" s="4">
        <v>42366</v>
      </c>
      <c r="C73">
        <v>-2</v>
      </c>
      <c r="D73" s="7">
        <v>-21</v>
      </c>
      <c r="E73" s="3">
        <f t="shared" si="17"/>
        <v>-11.5</v>
      </c>
      <c r="F73" s="3">
        <f t="shared" si="31"/>
        <v>25</v>
      </c>
      <c r="G73" s="3">
        <f t="shared" si="28"/>
        <v>0</v>
      </c>
      <c r="H73" s="3">
        <f t="shared" si="29"/>
        <v>18.999999999999993</v>
      </c>
      <c r="I73">
        <v>0</v>
      </c>
      <c r="J73" s="3">
        <f t="shared" si="18"/>
        <v>156</v>
      </c>
      <c r="K73" s="6">
        <v>5.5</v>
      </c>
      <c r="L73" s="2">
        <f t="shared" si="19"/>
        <v>9.9999999999999645E-2</v>
      </c>
      <c r="M73" s="6">
        <v>27</v>
      </c>
      <c r="N73" s="2">
        <f t="shared" si="20"/>
        <v>1</v>
      </c>
      <c r="R73" s="3">
        <f t="shared" si="21"/>
        <v>139.69999999999999</v>
      </c>
      <c r="S73" s="18" t="e">
        <f t="shared" si="22"/>
        <v>#DIV/0!</v>
      </c>
      <c r="T73" s="3">
        <f t="shared" si="30"/>
        <v>685.8</v>
      </c>
      <c r="U73" s="3">
        <f t="shared" si="15"/>
        <v>68.58</v>
      </c>
      <c r="V73" s="18">
        <f t="shared" si="23"/>
        <v>0.20370370370370369</v>
      </c>
      <c r="W73" s="18">
        <f t="shared" si="24"/>
        <v>20.37037037037037</v>
      </c>
      <c r="X73" s="12">
        <f t="shared" si="25"/>
        <v>2.5399999999999907</v>
      </c>
      <c r="Y73" s="12">
        <f t="shared" si="26"/>
        <v>25.4</v>
      </c>
      <c r="Z73" s="12">
        <f t="shared" si="27"/>
        <v>2.54</v>
      </c>
    </row>
    <row r="74" spans="1:26">
      <c r="A74" s="4">
        <v>42367</v>
      </c>
      <c r="C74">
        <v>-5</v>
      </c>
      <c r="D74" s="7">
        <v>-24</v>
      </c>
      <c r="E74" s="3">
        <f t="shared" si="17"/>
        <v>-14.5</v>
      </c>
      <c r="F74" s="3">
        <f t="shared" si="31"/>
        <v>16</v>
      </c>
      <c r="G74" s="3">
        <f t="shared" si="28"/>
        <v>0</v>
      </c>
      <c r="H74" s="3">
        <f t="shared" si="29"/>
        <v>18.999999999999993</v>
      </c>
      <c r="I74">
        <v>0</v>
      </c>
      <c r="J74" s="3">
        <f t="shared" si="18"/>
        <v>156</v>
      </c>
      <c r="K74" s="6">
        <v>5.5</v>
      </c>
      <c r="L74" s="2">
        <f t="shared" si="19"/>
        <v>0</v>
      </c>
      <c r="M74" s="6">
        <v>26</v>
      </c>
      <c r="N74" s="2">
        <f t="shared" si="20"/>
        <v>-1</v>
      </c>
      <c r="R74" s="3">
        <f t="shared" si="21"/>
        <v>139.69999999999999</v>
      </c>
      <c r="S74" s="18" t="e">
        <f t="shared" si="22"/>
        <v>#DIV/0!</v>
      </c>
      <c r="T74" s="3">
        <f t="shared" si="30"/>
        <v>660.4</v>
      </c>
      <c r="U74" s="3">
        <f t="shared" si="15"/>
        <v>66.039999999999992</v>
      </c>
      <c r="V74" s="18">
        <f t="shared" si="23"/>
        <v>0.21153846153846154</v>
      </c>
      <c r="W74" s="18">
        <f t="shared" si="24"/>
        <v>21.153846153846153</v>
      </c>
      <c r="X74" s="12">
        <f t="shared" si="25"/>
        <v>0</v>
      </c>
      <c r="Y74" s="12">
        <f t="shared" si="26"/>
        <v>-25.4</v>
      </c>
      <c r="Z74" s="12">
        <f t="shared" si="27"/>
        <v>-2.54</v>
      </c>
    </row>
    <row r="75" spans="1:26">
      <c r="A75" s="4">
        <v>42368</v>
      </c>
      <c r="C75">
        <v>-8</v>
      </c>
      <c r="D75" s="7">
        <v>-20</v>
      </c>
      <c r="E75" s="3">
        <f t="shared" si="17"/>
        <v>-14</v>
      </c>
      <c r="F75" s="3">
        <f t="shared" si="31"/>
        <v>16</v>
      </c>
      <c r="G75" s="3">
        <f t="shared" si="28"/>
        <v>0</v>
      </c>
      <c r="H75" s="3">
        <f t="shared" si="29"/>
        <v>18.999999999999993</v>
      </c>
      <c r="I75">
        <v>0</v>
      </c>
      <c r="J75" s="3">
        <f t="shared" si="18"/>
        <v>156</v>
      </c>
      <c r="K75" s="6">
        <v>5.5</v>
      </c>
      <c r="L75" s="2">
        <f t="shared" si="19"/>
        <v>0</v>
      </c>
      <c r="M75" s="6">
        <v>26</v>
      </c>
      <c r="N75" s="2">
        <f t="shared" si="20"/>
        <v>0</v>
      </c>
      <c r="R75" s="3">
        <f t="shared" si="21"/>
        <v>139.69999999999999</v>
      </c>
      <c r="S75" s="18" t="e">
        <f t="shared" si="22"/>
        <v>#DIV/0!</v>
      </c>
      <c r="T75" s="3">
        <f t="shared" si="30"/>
        <v>660.4</v>
      </c>
      <c r="U75" s="3">
        <f t="shared" si="15"/>
        <v>66.039999999999992</v>
      </c>
      <c r="V75" s="18">
        <f t="shared" si="23"/>
        <v>0.21153846153846154</v>
      </c>
      <c r="W75" s="18">
        <f t="shared" si="24"/>
        <v>21.153846153846153</v>
      </c>
      <c r="X75" s="12">
        <f t="shared" si="25"/>
        <v>0</v>
      </c>
      <c r="Y75" s="12">
        <f t="shared" si="26"/>
        <v>0</v>
      </c>
      <c r="Z75" s="12">
        <f t="shared" si="27"/>
        <v>0</v>
      </c>
    </row>
    <row r="76" spans="1:26">
      <c r="A76" s="4">
        <v>42369</v>
      </c>
      <c r="C76">
        <v>-8</v>
      </c>
      <c r="D76" s="7">
        <v>-25</v>
      </c>
      <c r="E76" s="3">
        <f t="shared" si="17"/>
        <v>-16.5</v>
      </c>
      <c r="F76" s="3">
        <f t="shared" si="31"/>
        <v>12</v>
      </c>
      <c r="G76" s="3">
        <f t="shared" si="28"/>
        <v>0</v>
      </c>
      <c r="H76" s="3">
        <f t="shared" si="29"/>
        <v>18.999999999999993</v>
      </c>
      <c r="I76">
        <v>0</v>
      </c>
      <c r="J76" s="3">
        <f t="shared" si="18"/>
        <v>156</v>
      </c>
      <c r="K76" s="6">
        <v>5.5</v>
      </c>
      <c r="L76" s="2">
        <f t="shared" si="19"/>
        <v>0</v>
      </c>
      <c r="M76" s="6">
        <v>26</v>
      </c>
      <c r="N76" s="2">
        <f t="shared" si="20"/>
        <v>0</v>
      </c>
      <c r="R76" s="3">
        <f t="shared" si="21"/>
        <v>139.69999999999999</v>
      </c>
      <c r="S76" s="18" t="e">
        <f t="shared" si="22"/>
        <v>#DIV/0!</v>
      </c>
      <c r="T76" s="3">
        <f t="shared" si="30"/>
        <v>660.4</v>
      </c>
      <c r="U76" s="3">
        <f t="shared" si="15"/>
        <v>66.039999999999992</v>
      </c>
      <c r="V76" s="18">
        <f t="shared" si="23"/>
        <v>0.21153846153846154</v>
      </c>
      <c r="W76" s="18">
        <f t="shared" si="24"/>
        <v>21.153846153846153</v>
      </c>
      <c r="X76" s="12">
        <f t="shared" si="25"/>
        <v>0</v>
      </c>
      <c r="Y76" s="12">
        <f t="shared" si="26"/>
        <v>0</v>
      </c>
      <c r="Z76" s="12">
        <f t="shared" si="27"/>
        <v>0</v>
      </c>
    </row>
    <row r="77" spans="1:26">
      <c r="A77" s="4">
        <v>42370</v>
      </c>
      <c r="C77">
        <v>-1</v>
      </c>
      <c r="D77" s="7">
        <v>-25</v>
      </c>
      <c r="E77" s="3">
        <f t="shared" si="17"/>
        <v>-13</v>
      </c>
      <c r="F77" s="3">
        <f t="shared" si="31"/>
        <v>24</v>
      </c>
      <c r="G77" s="3">
        <f t="shared" si="28"/>
        <v>0</v>
      </c>
      <c r="H77" s="3">
        <f t="shared" si="29"/>
        <v>18.999999999999993</v>
      </c>
      <c r="I77">
        <v>0</v>
      </c>
      <c r="J77" s="3">
        <f t="shared" si="18"/>
        <v>156</v>
      </c>
      <c r="K77" s="6">
        <v>5.5</v>
      </c>
      <c r="L77" s="2">
        <f t="shared" si="19"/>
        <v>0</v>
      </c>
      <c r="M77" s="6">
        <v>25</v>
      </c>
      <c r="N77" s="2">
        <f t="shared" si="20"/>
        <v>-1</v>
      </c>
      <c r="R77" s="3">
        <f t="shared" si="21"/>
        <v>139.69999999999999</v>
      </c>
      <c r="S77" s="18" t="e">
        <f t="shared" si="22"/>
        <v>#DIV/0!</v>
      </c>
      <c r="T77" s="3">
        <f t="shared" si="30"/>
        <v>635</v>
      </c>
      <c r="U77" s="3">
        <f t="shared" ref="U77:U98" si="32">T77/10</f>
        <v>63.5</v>
      </c>
      <c r="V77" s="18">
        <f t="shared" si="23"/>
        <v>0.22</v>
      </c>
      <c r="W77" s="18">
        <f t="shared" si="24"/>
        <v>22</v>
      </c>
      <c r="X77" s="12">
        <f t="shared" si="25"/>
        <v>0</v>
      </c>
      <c r="Y77" s="12">
        <f t="shared" si="26"/>
        <v>-25.4</v>
      </c>
      <c r="Z77" s="12">
        <f t="shared" si="27"/>
        <v>-2.54</v>
      </c>
    </row>
    <row r="78" spans="1:26">
      <c r="A78" s="4">
        <v>42371</v>
      </c>
      <c r="C78">
        <v>3</v>
      </c>
      <c r="D78" s="7">
        <v>-21</v>
      </c>
      <c r="E78" s="3">
        <f t="shared" si="17"/>
        <v>-9</v>
      </c>
      <c r="F78" s="3">
        <f t="shared" si="31"/>
        <v>28</v>
      </c>
      <c r="G78" s="3">
        <f t="shared" si="28"/>
        <v>3</v>
      </c>
      <c r="H78" s="3">
        <f t="shared" si="29"/>
        <v>19.299999999999994</v>
      </c>
      <c r="I78">
        <v>0</v>
      </c>
      <c r="J78" s="3">
        <f t="shared" si="18"/>
        <v>156</v>
      </c>
      <c r="K78" s="6">
        <v>5.5</v>
      </c>
      <c r="L78" s="2">
        <f t="shared" si="19"/>
        <v>0</v>
      </c>
      <c r="M78" s="6">
        <v>25</v>
      </c>
      <c r="N78" s="2">
        <f t="shared" si="20"/>
        <v>0</v>
      </c>
      <c r="R78" s="3">
        <f t="shared" si="21"/>
        <v>139.69999999999999</v>
      </c>
      <c r="S78" s="18" t="e">
        <f t="shared" si="22"/>
        <v>#DIV/0!</v>
      </c>
      <c r="T78" s="3">
        <f t="shared" si="30"/>
        <v>635</v>
      </c>
      <c r="U78" s="3">
        <f t="shared" si="32"/>
        <v>63.5</v>
      </c>
      <c r="V78" s="18">
        <f t="shared" si="23"/>
        <v>0.22</v>
      </c>
      <c r="W78" s="18">
        <f t="shared" si="24"/>
        <v>22</v>
      </c>
      <c r="X78" s="12">
        <f t="shared" si="25"/>
        <v>0</v>
      </c>
      <c r="Y78" s="12">
        <f t="shared" si="26"/>
        <v>0</v>
      </c>
      <c r="Z78" s="12">
        <f t="shared" si="27"/>
        <v>0</v>
      </c>
    </row>
    <row r="79" spans="1:26">
      <c r="A79" s="4">
        <v>42372</v>
      </c>
      <c r="C79">
        <v>6</v>
      </c>
      <c r="D79" s="7">
        <v>-11</v>
      </c>
      <c r="E79" s="3">
        <f t="shared" si="17"/>
        <v>-2.5</v>
      </c>
      <c r="F79" s="3">
        <f t="shared" si="31"/>
        <v>27</v>
      </c>
      <c r="G79" s="3">
        <f t="shared" si="28"/>
        <v>6</v>
      </c>
      <c r="H79" s="3">
        <f t="shared" si="29"/>
        <v>19.899999999999995</v>
      </c>
      <c r="I79">
        <v>0</v>
      </c>
      <c r="J79" s="3">
        <f t="shared" si="18"/>
        <v>156</v>
      </c>
      <c r="K79" s="6">
        <v>5.7</v>
      </c>
      <c r="L79" s="2">
        <f t="shared" si="19"/>
        <v>0.20000000000000018</v>
      </c>
      <c r="M79" s="6">
        <v>24</v>
      </c>
      <c r="N79" s="2">
        <f t="shared" si="20"/>
        <v>-1</v>
      </c>
      <c r="R79" s="3">
        <f t="shared" si="21"/>
        <v>144.78</v>
      </c>
      <c r="S79" s="18" t="e">
        <f t="shared" si="22"/>
        <v>#DIV/0!</v>
      </c>
      <c r="T79" s="3">
        <f t="shared" si="30"/>
        <v>609.59999999999991</v>
      </c>
      <c r="U79" s="3">
        <f t="shared" si="32"/>
        <v>60.959999999999994</v>
      </c>
      <c r="V79" s="18">
        <f t="shared" si="23"/>
        <v>0.23750000000000002</v>
      </c>
      <c r="W79" s="18">
        <f t="shared" si="24"/>
        <v>23.75</v>
      </c>
      <c r="X79" s="12">
        <f t="shared" si="25"/>
        <v>5.0800000000000045</v>
      </c>
      <c r="Y79" s="12">
        <f t="shared" si="26"/>
        <v>-25.4</v>
      </c>
      <c r="Z79" s="12">
        <f t="shared" si="27"/>
        <v>-2.54</v>
      </c>
    </row>
    <row r="80" spans="1:26">
      <c r="A80" s="4">
        <v>42373</v>
      </c>
      <c r="C80">
        <v>5</v>
      </c>
      <c r="D80" s="7">
        <v>-14</v>
      </c>
      <c r="E80" s="3">
        <f t="shared" si="17"/>
        <v>-4.5</v>
      </c>
      <c r="F80" s="3">
        <f t="shared" si="31"/>
        <v>16</v>
      </c>
      <c r="G80" s="3">
        <f t="shared" si="28"/>
        <v>5</v>
      </c>
      <c r="H80" s="3">
        <f t="shared" si="29"/>
        <v>20.399999999999995</v>
      </c>
      <c r="I80">
        <v>0</v>
      </c>
      <c r="J80" s="3">
        <f t="shared" si="18"/>
        <v>156</v>
      </c>
      <c r="K80" s="6">
        <v>5.7</v>
      </c>
      <c r="L80" s="2">
        <f t="shared" si="19"/>
        <v>0</v>
      </c>
      <c r="M80" s="6">
        <v>25</v>
      </c>
      <c r="N80" s="2">
        <f t="shared" si="20"/>
        <v>1</v>
      </c>
      <c r="R80" s="3">
        <f t="shared" si="21"/>
        <v>144.78</v>
      </c>
      <c r="S80" s="18" t="e">
        <f t="shared" si="22"/>
        <v>#DIV/0!</v>
      </c>
      <c r="T80" s="3">
        <f t="shared" si="30"/>
        <v>635</v>
      </c>
      <c r="U80" s="3">
        <f t="shared" si="32"/>
        <v>63.5</v>
      </c>
      <c r="V80" s="18">
        <f t="shared" si="23"/>
        <v>0.22800000000000001</v>
      </c>
      <c r="W80" s="18">
        <f t="shared" si="24"/>
        <v>22.8</v>
      </c>
      <c r="X80" s="12">
        <f t="shared" si="25"/>
        <v>0</v>
      </c>
      <c r="Y80" s="12">
        <f t="shared" si="26"/>
        <v>25.4</v>
      </c>
      <c r="Z80" s="12">
        <f t="shared" si="27"/>
        <v>2.54</v>
      </c>
    </row>
    <row r="81" spans="1:26">
      <c r="A81" s="4">
        <v>42374</v>
      </c>
      <c r="C81">
        <v>5</v>
      </c>
      <c r="D81" s="7">
        <v>-12</v>
      </c>
      <c r="E81" s="3">
        <f t="shared" si="17"/>
        <v>-3.5</v>
      </c>
      <c r="F81" s="3">
        <f t="shared" si="31"/>
        <v>19</v>
      </c>
      <c r="G81" s="3">
        <f t="shared" si="28"/>
        <v>5</v>
      </c>
      <c r="H81" s="3">
        <f t="shared" si="29"/>
        <v>20.899999999999995</v>
      </c>
      <c r="I81">
        <v>0</v>
      </c>
      <c r="J81" s="3">
        <f t="shared" si="18"/>
        <v>156</v>
      </c>
      <c r="K81" s="6">
        <v>5.7</v>
      </c>
      <c r="L81" s="2">
        <f t="shared" si="19"/>
        <v>0</v>
      </c>
      <c r="M81" s="6">
        <v>25</v>
      </c>
      <c r="N81" s="2">
        <f t="shared" si="20"/>
        <v>0</v>
      </c>
      <c r="R81" s="3">
        <f t="shared" si="21"/>
        <v>144.78</v>
      </c>
      <c r="S81" s="18" t="e">
        <f t="shared" si="22"/>
        <v>#DIV/0!</v>
      </c>
      <c r="T81" s="3">
        <f t="shared" si="30"/>
        <v>635</v>
      </c>
      <c r="U81" s="3">
        <f t="shared" si="32"/>
        <v>63.5</v>
      </c>
      <c r="V81" s="18">
        <f t="shared" si="23"/>
        <v>0.22800000000000001</v>
      </c>
      <c r="W81" s="18">
        <f t="shared" si="24"/>
        <v>22.8</v>
      </c>
      <c r="X81" s="12">
        <f t="shared" si="25"/>
        <v>0</v>
      </c>
      <c r="Y81" s="12">
        <f t="shared" si="26"/>
        <v>0</v>
      </c>
      <c r="Z81" s="12">
        <f t="shared" si="27"/>
        <v>0</v>
      </c>
    </row>
    <row r="82" spans="1:26">
      <c r="A82" s="4">
        <v>42375</v>
      </c>
      <c r="C82">
        <v>1</v>
      </c>
      <c r="D82" s="7">
        <v>-12</v>
      </c>
      <c r="E82" s="3">
        <f t="shared" si="17"/>
        <v>-5.5</v>
      </c>
      <c r="F82" s="3">
        <f t="shared" si="31"/>
        <v>13</v>
      </c>
      <c r="G82" s="3">
        <f t="shared" si="28"/>
        <v>1</v>
      </c>
      <c r="H82" s="3">
        <f t="shared" si="29"/>
        <v>20.999999999999996</v>
      </c>
      <c r="I82">
        <v>0</v>
      </c>
      <c r="J82" s="3">
        <f t="shared" si="18"/>
        <v>156</v>
      </c>
      <c r="K82" s="6">
        <v>5.7</v>
      </c>
      <c r="L82" s="2">
        <f t="shared" si="19"/>
        <v>0</v>
      </c>
      <c r="M82" s="6">
        <v>25</v>
      </c>
      <c r="N82" s="2">
        <f t="shared" si="20"/>
        <v>0</v>
      </c>
      <c r="R82" s="3">
        <f t="shared" si="21"/>
        <v>144.78</v>
      </c>
      <c r="S82" s="18" t="e">
        <f t="shared" si="22"/>
        <v>#DIV/0!</v>
      </c>
      <c r="T82" s="3">
        <f t="shared" si="30"/>
        <v>635</v>
      </c>
      <c r="U82" s="3">
        <f t="shared" si="32"/>
        <v>63.5</v>
      </c>
      <c r="V82" s="18">
        <f t="shared" si="23"/>
        <v>0.22800000000000001</v>
      </c>
      <c r="W82" s="18">
        <f t="shared" si="24"/>
        <v>22.8</v>
      </c>
      <c r="X82" s="12">
        <f t="shared" si="25"/>
        <v>0</v>
      </c>
      <c r="Y82" s="12">
        <f t="shared" si="26"/>
        <v>0</v>
      </c>
      <c r="Z82" s="12">
        <f t="shared" si="27"/>
        <v>0</v>
      </c>
    </row>
    <row r="83" spans="1:26">
      <c r="A83" s="4">
        <v>42376</v>
      </c>
      <c r="C83">
        <v>-2</v>
      </c>
      <c r="D83" s="7">
        <v>-11</v>
      </c>
      <c r="E83" s="3">
        <f t="shared" si="17"/>
        <v>-6.5</v>
      </c>
      <c r="F83" s="3">
        <f t="shared" si="31"/>
        <v>10</v>
      </c>
      <c r="G83" s="3">
        <f t="shared" si="28"/>
        <v>0</v>
      </c>
      <c r="H83" s="3">
        <f t="shared" si="29"/>
        <v>20.999999999999996</v>
      </c>
      <c r="I83">
        <v>0</v>
      </c>
      <c r="J83" s="3">
        <f t="shared" si="18"/>
        <v>156</v>
      </c>
      <c r="K83" s="6">
        <v>5.7</v>
      </c>
      <c r="L83" s="2">
        <f t="shared" si="19"/>
        <v>0</v>
      </c>
      <c r="M83" s="6">
        <v>25</v>
      </c>
      <c r="N83" s="2">
        <f t="shared" si="20"/>
        <v>0</v>
      </c>
      <c r="R83" s="3">
        <f t="shared" si="21"/>
        <v>144.78</v>
      </c>
      <c r="S83" s="18" t="e">
        <f t="shared" si="22"/>
        <v>#DIV/0!</v>
      </c>
      <c r="T83" s="3">
        <f t="shared" si="30"/>
        <v>635</v>
      </c>
      <c r="U83" s="3">
        <f t="shared" si="32"/>
        <v>63.5</v>
      </c>
      <c r="V83" s="18">
        <f t="shared" si="23"/>
        <v>0.22800000000000001</v>
      </c>
      <c r="W83" s="18">
        <f t="shared" si="24"/>
        <v>22.8</v>
      </c>
      <c r="X83" s="12">
        <f t="shared" si="25"/>
        <v>0</v>
      </c>
      <c r="Y83" s="12">
        <f t="shared" si="26"/>
        <v>0</v>
      </c>
      <c r="Z83" s="12">
        <f t="shared" si="27"/>
        <v>0</v>
      </c>
    </row>
    <row r="84" spans="1:26">
      <c r="A84" s="4">
        <v>42377</v>
      </c>
      <c r="C84">
        <v>-9</v>
      </c>
      <c r="D84" s="7">
        <v>-19</v>
      </c>
      <c r="E84" s="3">
        <f t="shared" si="17"/>
        <v>-14</v>
      </c>
      <c r="F84" s="3">
        <f t="shared" si="31"/>
        <v>2</v>
      </c>
      <c r="G84" s="3">
        <f t="shared" si="28"/>
        <v>0</v>
      </c>
      <c r="H84" s="3">
        <f t="shared" si="29"/>
        <v>20.999999999999996</v>
      </c>
      <c r="I84">
        <v>3</v>
      </c>
      <c r="J84" s="3">
        <f t="shared" si="18"/>
        <v>159</v>
      </c>
      <c r="K84" s="6">
        <v>5.7</v>
      </c>
      <c r="L84" s="2">
        <f t="shared" si="19"/>
        <v>0</v>
      </c>
      <c r="M84" s="6">
        <v>24</v>
      </c>
      <c r="N84" s="2">
        <f t="shared" si="20"/>
        <v>-1</v>
      </c>
      <c r="R84" s="3">
        <f t="shared" si="21"/>
        <v>144.78</v>
      </c>
      <c r="S84" s="18" t="e">
        <f t="shared" si="22"/>
        <v>#DIV/0!</v>
      </c>
      <c r="T84" s="3">
        <f t="shared" si="30"/>
        <v>609.59999999999991</v>
      </c>
      <c r="U84" s="3">
        <f t="shared" si="32"/>
        <v>60.959999999999994</v>
      </c>
      <c r="V84" s="18">
        <f t="shared" si="23"/>
        <v>0.23750000000000002</v>
      </c>
      <c r="W84" s="18">
        <f t="shared" si="24"/>
        <v>23.75</v>
      </c>
      <c r="X84" s="12">
        <f t="shared" si="25"/>
        <v>0</v>
      </c>
      <c r="Y84" s="12">
        <f t="shared" si="26"/>
        <v>-25.4</v>
      </c>
      <c r="Z84" s="12">
        <f t="shared" si="27"/>
        <v>-2.54</v>
      </c>
    </row>
    <row r="85" spans="1:26">
      <c r="A85" s="4">
        <v>42378</v>
      </c>
      <c r="C85">
        <v>-8</v>
      </c>
      <c r="D85" s="7">
        <v>-19</v>
      </c>
      <c r="E85" s="3">
        <f t="shared" si="17"/>
        <v>-13.5</v>
      </c>
      <c r="F85" s="3">
        <f t="shared" si="31"/>
        <v>11</v>
      </c>
      <c r="G85" s="3">
        <f t="shared" si="28"/>
        <v>0</v>
      </c>
      <c r="H85" s="3">
        <f t="shared" si="29"/>
        <v>20.999999999999996</v>
      </c>
      <c r="I85">
        <v>0</v>
      </c>
      <c r="J85" s="3">
        <f t="shared" si="18"/>
        <v>159</v>
      </c>
      <c r="K85" s="6">
        <v>5.7</v>
      </c>
      <c r="L85" s="2">
        <f t="shared" si="19"/>
        <v>0</v>
      </c>
      <c r="M85" s="6">
        <v>27</v>
      </c>
      <c r="N85" s="2">
        <f t="shared" si="20"/>
        <v>3</v>
      </c>
      <c r="R85" s="3">
        <f t="shared" si="21"/>
        <v>144.78</v>
      </c>
      <c r="S85" s="18" t="e">
        <f t="shared" si="22"/>
        <v>#DIV/0!</v>
      </c>
      <c r="T85" s="3">
        <f t="shared" si="30"/>
        <v>685.8</v>
      </c>
      <c r="U85" s="3">
        <f t="shared" si="32"/>
        <v>68.58</v>
      </c>
      <c r="V85" s="18">
        <f t="shared" si="23"/>
        <v>0.21111111111111111</v>
      </c>
      <c r="W85" s="18">
        <f t="shared" si="24"/>
        <v>21.111111111111111</v>
      </c>
      <c r="X85" s="12">
        <f t="shared" si="25"/>
        <v>0</v>
      </c>
      <c r="Y85" s="12">
        <f t="shared" si="26"/>
        <v>76.199999999999989</v>
      </c>
      <c r="Z85" s="12">
        <f t="shared" si="27"/>
        <v>7.6199999999999992</v>
      </c>
    </row>
    <row r="86" spans="1:26">
      <c r="A86" s="4">
        <v>42379</v>
      </c>
      <c r="C86">
        <v>-5</v>
      </c>
      <c r="D86" s="7">
        <v>-14</v>
      </c>
      <c r="E86" s="3">
        <f t="shared" si="17"/>
        <v>-9.5</v>
      </c>
      <c r="F86" s="3">
        <f t="shared" si="31"/>
        <v>14</v>
      </c>
      <c r="G86" s="3">
        <f t="shared" si="28"/>
        <v>0</v>
      </c>
      <c r="H86" s="3">
        <f t="shared" si="29"/>
        <v>20.999999999999996</v>
      </c>
      <c r="I86">
        <v>0</v>
      </c>
      <c r="J86" s="3">
        <f t="shared" si="18"/>
        <v>159</v>
      </c>
      <c r="K86" s="6">
        <v>5.8</v>
      </c>
      <c r="L86" s="2">
        <f t="shared" si="19"/>
        <v>9.9999999999999645E-2</v>
      </c>
      <c r="M86" s="6">
        <v>27</v>
      </c>
      <c r="N86" s="2">
        <f t="shared" si="20"/>
        <v>0</v>
      </c>
      <c r="R86" s="3">
        <f t="shared" si="21"/>
        <v>147.32</v>
      </c>
      <c r="S86" s="18" t="e">
        <f t="shared" si="22"/>
        <v>#DIV/0!</v>
      </c>
      <c r="T86" s="3">
        <f t="shared" si="30"/>
        <v>685.8</v>
      </c>
      <c r="U86" s="3">
        <f t="shared" si="32"/>
        <v>68.58</v>
      </c>
      <c r="V86" s="18">
        <f t="shared" si="23"/>
        <v>0.21481481481481482</v>
      </c>
      <c r="W86" s="18">
        <f t="shared" si="24"/>
        <v>21.481481481481481</v>
      </c>
      <c r="X86" s="12">
        <f t="shared" si="25"/>
        <v>2.5399999999999907</v>
      </c>
      <c r="Y86" s="12">
        <f t="shared" si="26"/>
        <v>0</v>
      </c>
      <c r="Z86" s="12">
        <f t="shared" si="27"/>
        <v>0</v>
      </c>
    </row>
    <row r="87" spans="1:26">
      <c r="A87" s="4">
        <v>42380</v>
      </c>
      <c r="C87">
        <v>-3</v>
      </c>
      <c r="D87" s="7">
        <v>-10</v>
      </c>
      <c r="E87" s="3">
        <f t="shared" si="17"/>
        <v>-6.5</v>
      </c>
      <c r="F87" s="3">
        <f t="shared" si="31"/>
        <v>11</v>
      </c>
      <c r="G87" s="3">
        <f t="shared" si="28"/>
        <v>0</v>
      </c>
      <c r="H87" s="3">
        <f t="shared" si="29"/>
        <v>20.999999999999996</v>
      </c>
      <c r="I87">
        <v>0</v>
      </c>
      <c r="J87" s="3">
        <f t="shared" si="18"/>
        <v>159</v>
      </c>
      <c r="K87" s="6">
        <v>5.8</v>
      </c>
      <c r="L87" s="2">
        <f t="shared" si="19"/>
        <v>0</v>
      </c>
      <c r="M87" s="6">
        <v>26</v>
      </c>
      <c r="N87" s="2">
        <f t="shared" si="20"/>
        <v>-1</v>
      </c>
      <c r="R87" s="3">
        <f t="shared" si="21"/>
        <v>147.32</v>
      </c>
      <c r="S87" s="18" t="e">
        <f t="shared" si="22"/>
        <v>#DIV/0!</v>
      </c>
      <c r="T87" s="3">
        <f t="shared" si="30"/>
        <v>660.4</v>
      </c>
      <c r="U87" s="3">
        <f t="shared" si="32"/>
        <v>66.039999999999992</v>
      </c>
      <c r="V87" s="18">
        <f t="shared" si="23"/>
        <v>0.22307692307692306</v>
      </c>
      <c r="W87" s="18">
        <f t="shared" si="24"/>
        <v>22.307692307692307</v>
      </c>
      <c r="X87" s="12">
        <f t="shared" si="25"/>
        <v>0</v>
      </c>
      <c r="Y87" s="12">
        <f t="shared" si="26"/>
        <v>-25.4</v>
      </c>
      <c r="Z87" s="12">
        <f t="shared" si="27"/>
        <v>-2.54</v>
      </c>
    </row>
    <row r="88" spans="1:26">
      <c r="A88" s="4">
        <v>42381</v>
      </c>
      <c r="C88">
        <v>-3</v>
      </c>
      <c r="D88" s="7">
        <v>-10</v>
      </c>
      <c r="E88" s="3">
        <f t="shared" si="17"/>
        <v>-6.5</v>
      </c>
      <c r="F88" s="3">
        <f t="shared" si="31"/>
        <v>7</v>
      </c>
      <c r="G88" s="3">
        <f t="shared" si="28"/>
        <v>0</v>
      </c>
      <c r="H88" s="3">
        <f t="shared" si="29"/>
        <v>20.999999999999996</v>
      </c>
      <c r="I88">
        <v>0</v>
      </c>
      <c r="J88" s="3">
        <f t="shared" si="18"/>
        <v>159</v>
      </c>
      <c r="K88" s="6">
        <v>5.8</v>
      </c>
      <c r="L88" s="2">
        <f t="shared" si="19"/>
        <v>0</v>
      </c>
      <c r="M88" s="6">
        <v>25</v>
      </c>
      <c r="N88" s="2">
        <f t="shared" si="20"/>
        <v>-1</v>
      </c>
      <c r="R88" s="3">
        <f t="shared" si="21"/>
        <v>147.32</v>
      </c>
      <c r="S88" s="18" t="e">
        <f t="shared" si="22"/>
        <v>#DIV/0!</v>
      </c>
      <c r="T88" s="3">
        <f t="shared" si="30"/>
        <v>635</v>
      </c>
      <c r="U88" s="3">
        <f t="shared" si="32"/>
        <v>63.5</v>
      </c>
      <c r="V88" s="18">
        <f t="shared" si="23"/>
        <v>0.23199999999999998</v>
      </c>
      <c r="W88" s="18">
        <f t="shared" si="24"/>
        <v>23.2</v>
      </c>
      <c r="X88" s="12">
        <f t="shared" si="25"/>
        <v>0</v>
      </c>
      <c r="Y88" s="12">
        <f t="shared" si="26"/>
        <v>-25.4</v>
      </c>
      <c r="Z88" s="12">
        <f t="shared" si="27"/>
        <v>-2.54</v>
      </c>
    </row>
    <row r="89" spans="1:26">
      <c r="A89" s="4">
        <v>42382</v>
      </c>
      <c r="C89">
        <v>2</v>
      </c>
      <c r="D89" s="7">
        <v>-8</v>
      </c>
      <c r="E89" s="3">
        <f t="shared" si="17"/>
        <v>-3</v>
      </c>
      <c r="F89" s="3">
        <f t="shared" si="31"/>
        <v>12</v>
      </c>
      <c r="G89" s="3">
        <f t="shared" si="28"/>
        <v>2</v>
      </c>
      <c r="H89" s="3">
        <f t="shared" si="29"/>
        <v>21.199999999999996</v>
      </c>
      <c r="I89">
        <v>0</v>
      </c>
      <c r="J89" s="3">
        <f t="shared" si="18"/>
        <v>159</v>
      </c>
      <c r="K89" s="6">
        <v>5.8</v>
      </c>
      <c r="L89" s="2">
        <f t="shared" si="19"/>
        <v>0</v>
      </c>
      <c r="M89" s="6">
        <v>25</v>
      </c>
      <c r="N89" s="2">
        <f t="shared" si="20"/>
        <v>0</v>
      </c>
      <c r="R89" s="3">
        <f t="shared" si="21"/>
        <v>147.32</v>
      </c>
      <c r="S89" s="18" t="e">
        <f t="shared" si="22"/>
        <v>#DIV/0!</v>
      </c>
      <c r="T89" s="3">
        <f t="shared" si="30"/>
        <v>635</v>
      </c>
      <c r="U89" s="3">
        <f t="shared" si="32"/>
        <v>63.5</v>
      </c>
      <c r="V89" s="18">
        <f t="shared" si="23"/>
        <v>0.23199999999999998</v>
      </c>
      <c r="W89" s="18">
        <f t="shared" si="24"/>
        <v>23.2</v>
      </c>
      <c r="X89" s="12">
        <f t="shared" si="25"/>
        <v>0</v>
      </c>
      <c r="Y89" s="12">
        <f t="shared" si="26"/>
        <v>0</v>
      </c>
      <c r="Z89" s="12">
        <f t="shared" si="27"/>
        <v>0</v>
      </c>
    </row>
    <row r="90" spans="1:26">
      <c r="A90" s="4">
        <v>42383</v>
      </c>
      <c r="C90">
        <v>-3</v>
      </c>
      <c r="D90" s="7">
        <v>-11</v>
      </c>
      <c r="E90" s="3">
        <f t="shared" si="17"/>
        <v>-7</v>
      </c>
      <c r="F90" s="3">
        <f t="shared" si="31"/>
        <v>5</v>
      </c>
      <c r="G90" s="3">
        <f t="shared" si="28"/>
        <v>0</v>
      </c>
      <c r="H90" s="3">
        <f t="shared" si="29"/>
        <v>21.199999999999996</v>
      </c>
      <c r="I90">
        <v>3</v>
      </c>
      <c r="J90" s="3">
        <f t="shared" si="18"/>
        <v>162</v>
      </c>
      <c r="K90" s="6">
        <v>5.8</v>
      </c>
      <c r="L90" s="2">
        <f t="shared" si="19"/>
        <v>0</v>
      </c>
      <c r="M90" s="6">
        <v>25</v>
      </c>
      <c r="N90" s="2">
        <f t="shared" si="20"/>
        <v>0</v>
      </c>
      <c r="R90" s="3">
        <f t="shared" si="21"/>
        <v>147.32</v>
      </c>
      <c r="S90" s="18" t="e">
        <f t="shared" si="22"/>
        <v>#DIV/0!</v>
      </c>
      <c r="T90" s="3">
        <f t="shared" si="30"/>
        <v>635</v>
      </c>
      <c r="U90" s="3">
        <f t="shared" si="32"/>
        <v>63.5</v>
      </c>
      <c r="V90" s="18">
        <f t="shared" si="23"/>
        <v>0.23199999999999998</v>
      </c>
      <c r="W90" s="18">
        <f t="shared" si="24"/>
        <v>23.2</v>
      </c>
      <c r="X90" s="12">
        <f t="shared" si="25"/>
        <v>0</v>
      </c>
      <c r="Y90" s="12">
        <f t="shared" si="26"/>
        <v>0</v>
      </c>
      <c r="Z90" s="12">
        <f t="shared" si="27"/>
        <v>0</v>
      </c>
    </row>
    <row r="91" spans="1:26">
      <c r="A91" s="4">
        <v>42384</v>
      </c>
      <c r="C91">
        <v>-6</v>
      </c>
      <c r="D91" s="7">
        <v>-14</v>
      </c>
      <c r="E91" s="3">
        <f t="shared" si="17"/>
        <v>-10</v>
      </c>
      <c r="F91" s="3">
        <f t="shared" si="31"/>
        <v>5</v>
      </c>
      <c r="G91" s="3">
        <f t="shared" si="28"/>
        <v>0</v>
      </c>
      <c r="H91" s="3">
        <f t="shared" si="29"/>
        <v>21.199999999999996</v>
      </c>
      <c r="I91">
        <v>0</v>
      </c>
      <c r="J91" s="3">
        <f t="shared" si="18"/>
        <v>162</v>
      </c>
      <c r="K91" s="6">
        <v>5.9</v>
      </c>
      <c r="L91" s="2">
        <f t="shared" si="19"/>
        <v>0.10000000000000053</v>
      </c>
      <c r="M91" s="6">
        <v>27</v>
      </c>
      <c r="N91" s="2">
        <f t="shared" si="20"/>
        <v>2</v>
      </c>
      <c r="R91" s="3">
        <f t="shared" si="21"/>
        <v>149.86000000000001</v>
      </c>
      <c r="S91" s="18" t="e">
        <f t="shared" si="22"/>
        <v>#DIV/0!</v>
      </c>
      <c r="T91" s="3">
        <f t="shared" si="30"/>
        <v>685.8</v>
      </c>
      <c r="U91" s="3">
        <f t="shared" si="32"/>
        <v>68.58</v>
      </c>
      <c r="V91" s="18">
        <f t="shared" si="23"/>
        <v>0.21851851851851853</v>
      </c>
      <c r="W91" s="18">
        <f t="shared" si="24"/>
        <v>21.851851851851851</v>
      </c>
      <c r="X91" s="12">
        <f t="shared" si="25"/>
        <v>2.5400000000000134</v>
      </c>
      <c r="Y91" s="12">
        <f t="shared" si="26"/>
        <v>50.8</v>
      </c>
      <c r="Z91" s="12">
        <f t="shared" si="27"/>
        <v>5.08</v>
      </c>
    </row>
    <row r="92" spans="1:26">
      <c r="A92" s="4">
        <v>42385</v>
      </c>
      <c r="C92">
        <v>-10</v>
      </c>
      <c r="D92" s="7">
        <v>-16</v>
      </c>
      <c r="E92" s="3">
        <f t="shared" si="17"/>
        <v>-13</v>
      </c>
      <c r="F92" s="3">
        <f t="shared" si="31"/>
        <v>4</v>
      </c>
      <c r="G92" s="3">
        <f t="shared" si="28"/>
        <v>0</v>
      </c>
      <c r="H92" s="3">
        <f t="shared" si="29"/>
        <v>21.199999999999996</v>
      </c>
      <c r="I92">
        <v>2</v>
      </c>
      <c r="J92" s="3">
        <f t="shared" si="18"/>
        <v>164</v>
      </c>
      <c r="K92" s="6">
        <v>5.9</v>
      </c>
      <c r="L92" s="2">
        <f t="shared" si="19"/>
        <v>0</v>
      </c>
      <c r="M92" s="6">
        <v>27</v>
      </c>
      <c r="N92" s="2">
        <f t="shared" si="20"/>
        <v>0</v>
      </c>
      <c r="R92" s="3">
        <f t="shared" si="21"/>
        <v>149.86000000000001</v>
      </c>
      <c r="S92" s="18" t="e">
        <f t="shared" si="22"/>
        <v>#DIV/0!</v>
      </c>
      <c r="T92" s="3">
        <f t="shared" si="30"/>
        <v>685.8</v>
      </c>
      <c r="U92" s="3">
        <f t="shared" si="32"/>
        <v>68.58</v>
      </c>
      <c r="V92" s="18">
        <f t="shared" si="23"/>
        <v>0.21851851851851853</v>
      </c>
      <c r="W92" s="18">
        <f t="shared" si="24"/>
        <v>21.851851851851851</v>
      </c>
      <c r="X92" s="12">
        <f t="shared" si="25"/>
        <v>0</v>
      </c>
      <c r="Y92" s="12">
        <f t="shared" si="26"/>
        <v>0</v>
      </c>
      <c r="Z92" s="12">
        <f t="shared" si="27"/>
        <v>0</v>
      </c>
    </row>
    <row r="93" spans="1:26">
      <c r="A93" s="4">
        <v>42386</v>
      </c>
      <c r="C93">
        <v>-6</v>
      </c>
      <c r="D93" s="7">
        <v>-10</v>
      </c>
      <c r="E93" s="3">
        <f t="shared" si="17"/>
        <v>-8</v>
      </c>
      <c r="F93" s="3">
        <f t="shared" si="31"/>
        <v>10</v>
      </c>
      <c r="G93" s="3">
        <f t="shared" si="28"/>
        <v>0</v>
      </c>
      <c r="H93" s="3">
        <f t="shared" si="29"/>
        <v>21.199999999999996</v>
      </c>
      <c r="I93">
        <v>3</v>
      </c>
      <c r="J93" s="3">
        <f t="shared" si="18"/>
        <v>167</v>
      </c>
      <c r="K93" s="6">
        <v>6.2</v>
      </c>
      <c r="L93" s="2">
        <f t="shared" si="19"/>
        <v>0.29999999999999982</v>
      </c>
      <c r="M93" s="6">
        <v>28</v>
      </c>
      <c r="N93" s="2">
        <f t="shared" si="20"/>
        <v>1</v>
      </c>
      <c r="R93" s="3">
        <f t="shared" si="21"/>
        <v>157.47999999999999</v>
      </c>
      <c r="S93" s="18" t="e">
        <f t="shared" si="22"/>
        <v>#DIV/0!</v>
      </c>
      <c r="T93" s="3">
        <f t="shared" si="30"/>
        <v>711.19999999999993</v>
      </c>
      <c r="U93" s="3">
        <f t="shared" si="32"/>
        <v>71.11999999999999</v>
      </c>
      <c r="V93" s="18">
        <f t="shared" si="23"/>
        <v>0.22142857142857145</v>
      </c>
      <c r="W93" s="18">
        <f t="shared" si="24"/>
        <v>22.142857142857146</v>
      </c>
      <c r="X93" s="12">
        <f t="shared" si="25"/>
        <v>7.6199999999999948</v>
      </c>
      <c r="Y93" s="12">
        <f t="shared" si="26"/>
        <v>25.4</v>
      </c>
      <c r="Z93" s="12">
        <f t="shared" si="27"/>
        <v>2.54</v>
      </c>
    </row>
    <row r="94" spans="1:26">
      <c r="A94" s="4">
        <v>42387</v>
      </c>
      <c r="C94">
        <v>-1</v>
      </c>
      <c r="D94" s="7">
        <v>-10</v>
      </c>
      <c r="E94" s="3">
        <f t="shared" si="17"/>
        <v>-5.5</v>
      </c>
      <c r="F94" s="3">
        <f t="shared" si="31"/>
        <v>9</v>
      </c>
      <c r="G94" s="3">
        <f t="shared" si="28"/>
        <v>0</v>
      </c>
      <c r="H94" s="3">
        <f t="shared" si="29"/>
        <v>21.199999999999996</v>
      </c>
      <c r="I94">
        <v>0</v>
      </c>
      <c r="J94" s="3">
        <f t="shared" si="18"/>
        <v>167</v>
      </c>
      <c r="K94" s="6">
        <v>6.3</v>
      </c>
      <c r="L94" s="2">
        <f t="shared" si="19"/>
        <v>9.9999999999999645E-2</v>
      </c>
      <c r="M94" s="6">
        <v>30</v>
      </c>
      <c r="N94" s="2">
        <f t="shared" si="20"/>
        <v>2</v>
      </c>
      <c r="R94" s="3">
        <f t="shared" si="21"/>
        <v>160.01999999999998</v>
      </c>
      <c r="S94" s="18" t="e">
        <f t="shared" si="22"/>
        <v>#DIV/0!</v>
      </c>
      <c r="T94" s="3">
        <f t="shared" si="30"/>
        <v>762</v>
      </c>
      <c r="U94" s="3">
        <f t="shared" si="32"/>
        <v>76.2</v>
      </c>
      <c r="V94" s="18">
        <f t="shared" si="23"/>
        <v>0.21</v>
      </c>
      <c r="W94" s="18">
        <f t="shared" si="24"/>
        <v>21</v>
      </c>
      <c r="X94" s="12">
        <f t="shared" si="25"/>
        <v>2.5399999999999907</v>
      </c>
      <c r="Y94" s="12">
        <f t="shared" si="26"/>
        <v>50.8</v>
      </c>
      <c r="Z94" s="12">
        <f t="shared" si="27"/>
        <v>5.08</v>
      </c>
    </row>
    <row r="95" spans="1:26">
      <c r="A95" s="4">
        <v>42388</v>
      </c>
      <c r="C95">
        <v>-2</v>
      </c>
      <c r="D95" s="7">
        <v>-11</v>
      </c>
      <c r="E95" s="3">
        <f t="shared" si="17"/>
        <v>-6.5</v>
      </c>
      <c r="F95" s="3">
        <f t="shared" si="31"/>
        <v>8</v>
      </c>
      <c r="G95" s="3">
        <f t="shared" si="28"/>
        <v>0</v>
      </c>
      <c r="H95" s="3">
        <f t="shared" si="29"/>
        <v>21.199999999999996</v>
      </c>
      <c r="I95">
        <v>0</v>
      </c>
      <c r="J95" s="3">
        <f t="shared" si="18"/>
        <v>167</v>
      </c>
      <c r="K95" s="6">
        <v>6.4</v>
      </c>
      <c r="L95" s="2">
        <f t="shared" si="19"/>
        <v>0.10000000000000053</v>
      </c>
      <c r="M95" s="6">
        <v>29</v>
      </c>
      <c r="N95" s="2">
        <f t="shared" si="20"/>
        <v>-1</v>
      </c>
      <c r="R95" s="3">
        <f t="shared" si="21"/>
        <v>162.56</v>
      </c>
      <c r="S95" s="18" t="e">
        <f t="shared" si="22"/>
        <v>#DIV/0!</v>
      </c>
      <c r="T95" s="3">
        <f t="shared" si="30"/>
        <v>736.59999999999991</v>
      </c>
      <c r="U95" s="3">
        <f t="shared" si="32"/>
        <v>73.66</v>
      </c>
      <c r="V95" s="18">
        <f t="shared" si="23"/>
        <v>0.22068965517241382</v>
      </c>
      <c r="W95" s="18">
        <f t="shared" si="24"/>
        <v>22.068965517241381</v>
      </c>
      <c r="X95" s="12">
        <f t="shared" si="25"/>
        <v>2.5400000000000134</v>
      </c>
      <c r="Y95" s="12">
        <f t="shared" si="26"/>
        <v>-25.4</v>
      </c>
      <c r="Z95" s="12">
        <f t="shared" si="27"/>
        <v>-2.54</v>
      </c>
    </row>
    <row r="96" spans="1:26">
      <c r="A96" s="4"/>
      <c r="E96" s="3" t="e">
        <f t="shared" si="17"/>
        <v>#DIV/0!</v>
      </c>
      <c r="F96" s="3">
        <f t="shared" si="31"/>
        <v>11</v>
      </c>
      <c r="G96" s="3">
        <f t="shared" si="28"/>
        <v>0</v>
      </c>
      <c r="H96" s="3">
        <f t="shared" si="29"/>
        <v>21.199999999999996</v>
      </c>
      <c r="J96" s="3">
        <f t="shared" si="18"/>
        <v>167</v>
      </c>
      <c r="L96" s="2">
        <f t="shared" si="19"/>
        <v>-6.4</v>
      </c>
      <c r="N96" s="2">
        <f>M96-M95</f>
        <v>-29</v>
      </c>
      <c r="R96" s="3">
        <f t="shared" si="21"/>
        <v>0</v>
      </c>
      <c r="S96" s="18" t="e">
        <f t="shared" si="22"/>
        <v>#DIV/0!</v>
      </c>
      <c r="T96" s="3">
        <f t="shared" si="30"/>
        <v>0</v>
      </c>
      <c r="U96" s="3">
        <f t="shared" si="32"/>
        <v>0</v>
      </c>
      <c r="V96" s="18" t="e">
        <f t="shared" si="23"/>
        <v>#DIV/0!</v>
      </c>
      <c r="W96" s="18" t="e">
        <f t="shared" si="24"/>
        <v>#DIV/0!</v>
      </c>
      <c r="X96" s="12">
        <f t="shared" si="25"/>
        <v>-162.56</v>
      </c>
      <c r="Y96" s="12">
        <f t="shared" si="26"/>
        <v>-736.59999999999991</v>
      </c>
      <c r="Z96" s="12">
        <f t="shared" si="27"/>
        <v>-73.66</v>
      </c>
    </row>
    <row r="97" spans="1:26">
      <c r="A97" s="4"/>
      <c r="E97" s="3" t="e">
        <f t="shared" si="17"/>
        <v>#DIV/0!</v>
      </c>
      <c r="F97" s="3">
        <f t="shared" si="31"/>
        <v>0</v>
      </c>
      <c r="G97" s="3">
        <f t="shared" si="28"/>
        <v>0</v>
      </c>
      <c r="H97" s="3">
        <f t="shared" si="29"/>
        <v>21.199999999999996</v>
      </c>
      <c r="J97" s="3">
        <f t="shared" si="18"/>
        <v>167</v>
      </c>
      <c r="L97" s="2">
        <f t="shared" si="19"/>
        <v>0</v>
      </c>
      <c r="N97" s="2">
        <f t="shared" si="20"/>
        <v>0</v>
      </c>
      <c r="R97" s="3">
        <f t="shared" si="21"/>
        <v>0</v>
      </c>
      <c r="S97" s="18" t="e">
        <f t="shared" si="22"/>
        <v>#DIV/0!</v>
      </c>
      <c r="T97" s="3">
        <f t="shared" si="30"/>
        <v>0</v>
      </c>
      <c r="U97" s="3">
        <f t="shared" si="32"/>
        <v>0</v>
      </c>
      <c r="V97" s="18" t="e">
        <f t="shared" si="23"/>
        <v>#DIV/0!</v>
      </c>
      <c r="W97" s="18" t="e">
        <f t="shared" si="24"/>
        <v>#DIV/0!</v>
      </c>
      <c r="X97" s="12">
        <f t="shared" si="25"/>
        <v>0</v>
      </c>
      <c r="Y97" s="12">
        <f t="shared" si="26"/>
        <v>0</v>
      </c>
      <c r="Z97" s="12">
        <f t="shared" si="27"/>
        <v>0</v>
      </c>
    </row>
    <row r="98" spans="1:26">
      <c r="A98" s="4"/>
      <c r="E98" s="3" t="e">
        <f t="shared" si="17"/>
        <v>#DIV/0!</v>
      </c>
      <c r="F98" s="3">
        <f t="shared" si="31"/>
        <v>0</v>
      </c>
      <c r="G98" s="3">
        <f t="shared" si="28"/>
        <v>0</v>
      </c>
      <c r="H98" s="3">
        <f t="shared" si="29"/>
        <v>21.199999999999996</v>
      </c>
      <c r="J98" s="3">
        <f t="shared" si="18"/>
        <v>167</v>
      </c>
      <c r="L98" s="2">
        <f t="shared" si="19"/>
        <v>0</v>
      </c>
      <c r="N98" s="2">
        <f t="shared" si="20"/>
        <v>0</v>
      </c>
      <c r="R98" s="3">
        <f t="shared" si="21"/>
        <v>0</v>
      </c>
      <c r="S98" s="18" t="e">
        <f t="shared" si="22"/>
        <v>#DIV/0!</v>
      </c>
      <c r="T98" s="3">
        <f t="shared" si="30"/>
        <v>0</v>
      </c>
      <c r="U98" s="3">
        <f t="shared" si="32"/>
        <v>0</v>
      </c>
      <c r="V98" s="18" t="e">
        <f t="shared" si="23"/>
        <v>#DIV/0!</v>
      </c>
      <c r="W98" s="18" t="e">
        <f t="shared" si="24"/>
        <v>#DIV/0!</v>
      </c>
      <c r="X98" s="12">
        <f t="shared" si="25"/>
        <v>0</v>
      </c>
      <c r="Y98" s="12">
        <f t="shared" si="26"/>
        <v>0</v>
      </c>
      <c r="Z98" s="12">
        <f t="shared" si="27"/>
        <v>0</v>
      </c>
    </row>
    <row r="99" spans="1:26">
      <c r="A99" s="4"/>
      <c r="G99" s="2"/>
      <c r="U99" s="2"/>
      <c r="V99" s="16"/>
      <c r="W99" s="16"/>
    </row>
    <row r="100" spans="1:26">
      <c r="G100" s="2"/>
      <c r="U100" s="2"/>
      <c r="V100" s="16"/>
      <c r="W100" s="16"/>
    </row>
    <row r="101" spans="1:26">
      <c r="G101" s="2"/>
      <c r="U101" s="2"/>
      <c r="V101" s="16"/>
      <c r="W101" s="16"/>
    </row>
    <row r="102" spans="1:26">
      <c r="G102" s="2"/>
      <c r="U102" s="2"/>
      <c r="V102" s="16"/>
      <c r="W102" s="16"/>
    </row>
  </sheetData>
  <phoneticPr fontId="1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R33" sqref="R33"/>
    </sheetView>
  </sheetViews>
  <sheetFormatPr defaultColWidth="12.42578125" defaultRowHeight="15.75"/>
  <cols>
    <col min="1" max="16384" width="12.42578125" style="1"/>
  </cols>
  <sheetData/>
  <phoneticPr fontId="4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</vt:vector>
  </HeadingPairs>
  <TitlesOfParts>
    <vt:vector size="7" baseType="lpstr">
      <vt:lpstr>Data- ppt,T,snow</vt:lpstr>
      <vt:lpstr>Snotel SnowCover</vt:lpstr>
      <vt:lpstr>C1 Chart ppt</vt:lpstr>
      <vt:lpstr>C1 Chart Temp</vt:lpstr>
      <vt:lpstr>Niwot Snowtel SWE, SnowZ</vt:lpstr>
      <vt:lpstr>C1_TpptSnow(all)</vt:lpstr>
      <vt:lpstr>C1_TpptSnow(layers)</vt:lpstr>
    </vt:vector>
  </TitlesOfParts>
  <Company>university of colorado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losleben</dc:creator>
  <cp:lastModifiedBy>TK</cp:lastModifiedBy>
  <dcterms:created xsi:type="dcterms:W3CDTF">2012-01-19T19:22:59Z</dcterms:created>
  <dcterms:modified xsi:type="dcterms:W3CDTF">2016-02-20T19:56:59Z</dcterms:modified>
</cp:coreProperties>
</file>